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C:\Users\Ondra\Desktop\"/>
    </mc:Choice>
  </mc:AlternateContent>
  <xr:revisionPtr revIDLastSave="0" documentId="13_ncr:1_{AF2DA1C5-7765-4E0B-AF9A-DA43E1726CA7}" xr6:coauthVersionLast="47" xr6:coauthVersionMax="47" xr10:uidLastSave="{00000000-0000-0000-0000-000000000000}"/>
  <bookViews>
    <workbookView xWindow="28680" yWindow="-120" windowWidth="29040" windowHeight="15840" tabRatio="823" xr2:uid="{00000000-000D-0000-FFFF-FFFF00000000}"/>
  </bookViews>
  <sheets>
    <sheet name="Rekapitulace stavby" sheetId="1" r:id="rId1"/>
    <sheet name="01 - Stavební a montážní ..." sheetId="2" r:id="rId2"/>
    <sheet name="02 - Vedlejší a ostatní n..." sheetId="3" r:id="rId3"/>
    <sheet name="Pokyny pro vyplnění" sheetId="4" r:id="rId4"/>
    <sheet name="ZTI" sheetId="5" r:id="rId5"/>
    <sheet name="Elektro" sheetId="6" r:id="rId6"/>
    <sheet name="SLP" sheetId="7" r:id="rId7"/>
    <sheet name="VZT" sheetId="8" r:id="rId8"/>
  </sheets>
  <externalReferences>
    <externalReference r:id="rId9"/>
  </externalReferences>
  <definedNames>
    <definedName name="_xlnm._FilterDatabase" localSheetId="1" hidden="1">'01 - Stavební a montážní ...'!$C$99:$K$552</definedName>
    <definedName name="_xlnm._FilterDatabase" localSheetId="2" hidden="1">'02 - Vedlejší a ostatní n...'!$C$79:$K$91</definedName>
    <definedName name="k_1">NA()</definedName>
    <definedName name="kk">"$#REF!.$J$4"</definedName>
    <definedName name="lg">"$#REF!.$J$5"</definedName>
    <definedName name="_xlnm.Print_Titles" localSheetId="1">'01 - Stavební a montážní ...'!$99:$99</definedName>
    <definedName name="_xlnm.Print_Titles" localSheetId="2">'02 - Vedlejší a ostatní n...'!$79:$79</definedName>
    <definedName name="_xlnm.Print_Titles" localSheetId="5">Elektro!$1:$4</definedName>
    <definedName name="_xlnm.Print_Titles" localSheetId="0">'Rekapitulace stavby'!$52:$52</definedName>
    <definedName name="_xlnm.Print_Titles" localSheetId="7">VZT!$1:$4</definedName>
    <definedName name="_xlnm.Print_Titles" localSheetId="4">ZTI!$1:$6</definedName>
    <definedName name="_xlnm.Print_Area" localSheetId="1">'01 - Stavební a montážní ...'!$C$4:$J$39,'01 - Stavební a montážní ...'!$C$45:$J$81,'01 - Stavební a montážní ...'!$C$87:$K$552</definedName>
    <definedName name="_xlnm.Print_Area" localSheetId="2">'02 - Vedlejší a ostatní n...'!$C$4:$J$39,'02 - Vedlejší a ostatní n...'!$C$45:$J$61,'02 - Vedlejší a ostatní n...'!$C$67:$K$91</definedName>
    <definedName name="_xlnm.Print_Area" localSheetId="5">Elektro!$A:$F</definedName>
    <definedName name="_xlnm.Print_Area" localSheetId="3">'Pokyny pro vyplnění'!$B$2:$K$71,'Pokyny pro vyplnění'!$B$74:$K$118,'Pokyny pro vyplnění'!$B$121:$K$190,'Pokyny pro vyplnění'!$B$198:$K$218</definedName>
    <definedName name="_xlnm.Print_Area" localSheetId="0">'Rekapitulace stavby'!$D$4:$AO$36,'Rekapitulace stavby'!$C$42:$AQ$57</definedName>
    <definedName name="_xlnm.Print_Area" localSheetId="7">VZT!$A$1:$I$81</definedName>
    <definedName name="_xlnm.Print_Area" localSheetId="4">ZTI!$A:$F</definedName>
  </definedNames>
  <calcPr calcId="181029"/>
</workbook>
</file>

<file path=xl/calcChain.xml><?xml version="1.0" encoding="utf-8"?>
<calcChain xmlns="http://schemas.openxmlformats.org/spreadsheetml/2006/main">
  <c r="I548" i="2" l="1"/>
  <c r="I545" i="2"/>
  <c r="I321" i="2"/>
  <c r="D20" i="7"/>
  <c r="D26" i="7"/>
  <c r="F23" i="5"/>
  <c r="B77" i="8"/>
  <c r="A77" i="8"/>
  <c r="B74" i="8"/>
  <c r="I64" i="8"/>
  <c r="G64" i="8"/>
  <c r="I63" i="8"/>
  <c r="G63" i="8"/>
  <c r="I62" i="8"/>
  <c r="G62" i="8"/>
  <c r="I61" i="8"/>
  <c r="G61" i="8"/>
  <c r="I60" i="8"/>
  <c r="G60" i="8"/>
  <c r="G77" i="8" s="1"/>
  <c r="I57" i="8"/>
  <c r="G57" i="8"/>
  <c r="I56" i="8"/>
  <c r="G56" i="8"/>
  <c r="I55" i="8"/>
  <c r="G55" i="8"/>
  <c r="I54" i="8"/>
  <c r="G54" i="8"/>
  <c r="I53" i="8"/>
  <c r="G53" i="8"/>
  <c r="I52" i="8"/>
  <c r="G52" i="8"/>
  <c r="I51" i="8"/>
  <c r="G51" i="8"/>
  <c r="I50" i="8"/>
  <c r="G50" i="8"/>
  <c r="I49" i="8"/>
  <c r="G49" i="8"/>
  <c r="I48" i="8"/>
  <c r="G48" i="8"/>
  <c r="I47" i="8"/>
  <c r="G47" i="8"/>
  <c r="I46" i="8"/>
  <c r="G46" i="8"/>
  <c r="I45" i="8"/>
  <c r="G45" i="8"/>
  <c r="I44" i="8"/>
  <c r="G44" i="8"/>
  <c r="I43" i="8"/>
  <c r="G43" i="8"/>
  <c r="I42" i="8"/>
  <c r="G42" i="8"/>
  <c r="I41" i="8"/>
  <c r="G41" i="8"/>
  <c r="I40" i="8"/>
  <c r="G40" i="8"/>
  <c r="I39" i="8"/>
  <c r="G39" i="8"/>
  <c r="I38" i="8"/>
  <c r="G38" i="8"/>
  <c r="I37" i="8"/>
  <c r="G37" i="8"/>
  <c r="I36" i="8"/>
  <c r="G36" i="8"/>
  <c r="I35" i="8"/>
  <c r="G35" i="8"/>
  <c r="I34" i="8"/>
  <c r="G34" i="8"/>
  <c r="I33" i="8"/>
  <c r="G33" i="8"/>
  <c r="I32" i="8"/>
  <c r="I74" i="8" s="1"/>
  <c r="G32" i="8"/>
  <c r="G74" i="8" s="1"/>
  <c r="F35" i="7"/>
  <c r="D35" i="7"/>
  <c r="F34" i="7"/>
  <c r="D34" i="7"/>
  <c r="F33" i="7"/>
  <c r="D33" i="7"/>
  <c r="F32" i="7"/>
  <c r="D32" i="7"/>
  <c r="F31" i="7"/>
  <c r="D31" i="7"/>
  <c r="F30" i="7"/>
  <c r="D30" i="7"/>
  <c r="F29" i="7"/>
  <c r="D29" i="7"/>
  <c r="F28" i="7"/>
  <c r="D28" i="7"/>
  <c r="F27" i="7"/>
  <c r="D27" i="7"/>
  <c r="F26" i="7"/>
  <c r="F25" i="7"/>
  <c r="D25" i="7"/>
  <c r="F24" i="7"/>
  <c r="D24" i="7"/>
  <c r="F23" i="7"/>
  <c r="D23" i="7"/>
  <c r="F22" i="7"/>
  <c r="D22" i="7"/>
  <c r="F21" i="7"/>
  <c r="D21" i="7"/>
  <c r="F20" i="7"/>
  <c r="F19" i="7"/>
  <c r="D19" i="7"/>
  <c r="F18" i="7"/>
  <c r="D18" i="7"/>
  <c r="F17" i="7"/>
  <c r="D17" i="7"/>
  <c r="G13" i="7"/>
  <c r="C9" i="7"/>
  <c r="F135" i="6"/>
  <c r="F136" i="6" s="1"/>
  <c r="F12" i="6" s="1"/>
  <c r="F130" i="6"/>
  <c r="F129" i="6"/>
  <c r="F128" i="6"/>
  <c r="F127" i="6"/>
  <c r="F126" i="6"/>
  <c r="F125" i="6"/>
  <c r="F124" i="6"/>
  <c r="F119" i="6"/>
  <c r="F118" i="6"/>
  <c r="F117" i="6"/>
  <c r="F116" i="6"/>
  <c r="F115" i="6"/>
  <c r="F114" i="6"/>
  <c r="F113" i="6"/>
  <c r="F112" i="6"/>
  <c r="F111" i="6"/>
  <c r="F110" i="6"/>
  <c r="F109" i="6"/>
  <c r="F108" i="6"/>
  <c r="F107" i="6"/>
  <c r="F106" i="6"/>
  <c r="F105" i="6"/>
  <c r="F104" i="6"/>
  <c r="F103" i="6"/>
  <c r="F102" i="6"/>
  <c r="F101" i="6"/>
  <c r="F100" i="6"/>
  <c r="F99" i="6"/>
  <c r="F98" i="6"/>
  <c r="F120" i="6" s="1"/>
  <c r="F9" i="6" s="1"/>
  <c r="F97"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0" i="6"/>
  <c r="F59" i="6"/>
  <c r="F58" i="6"/>
  <c r="F57" i="6"/>
  <c r="F56" i="6"/>
  <c r="F55" i="6"/>
  <c r="F54" i="6"/>
  <c r="F52" i="6"/>
  <c r="F51" i="6"/>
  <c r="F50" i="6"/>
  <c r="F49" i="6"/>
  <c r="F48" i="6"/>
  <c r="F47" i="6"/>
  <c r="F45" i="6"/>
  <c r="F44" i="6"/>
  <c r="F43" i="6"/>
  <c r="F42" i="6"/>
  <c r="F41" i="6"/>
  <c r="F40" i="6"/>
  <c r="F38" i="6"/>
  <c r="F37" i="6"/>
  <c r="F36" i="6"/>
  <c r="F35" i="6"/>
  <c r="F34" i="6"/>
  <c r="F33" i="6"/>
  <c r="F32" i="6"/>
  <c r="F31" i="6"/>
  <c r="F30" i="6"/>
  <c r="F29" i="6"/>
  <c r="F28" i="6"/>
  <c r="F27" i="6"/>
  <c r="F26" i="6"/>
  <c r="F25" i="6"/>
  <c r="F24" i="6"/>
  <c r="F23" i="6"/>
  <c r="F22" i="6"/>
  <c r="F21" i="6"/>
  <c r="F20" i="6"/>
  <c r="F19" i="6"/>
  <c r="F18" i="6"/>
  <c r="F17" i="6"/>
  <c r="F61" i="6" s="1"/>
  <c r="F6" i="6" s="1"/>
  <c r="B12" i="6"/>
  <c r="B9" i="6"/>
  <c r="B7" i="6"/>
  <c r="B6" i="6"/>
  <c r="F24" i="5"/>
  <c r="F22" i="5"/>
  <c r="F21" i="5"/>
  <c r="F20" i="5"/>
  <c r="F19" i="5"/>
  <c r="F18" i="5"/>
  <c r="F17" i="5"/>
  <c r="F16" i="5"/>
  <c r="F15" i="5"/>
  <c r="B13" i="5"/>
  <c r="A13" i="5"/>
  <c r="I77" i="8" l="1"/>
  <c r="I78" i="8" s="1"/>
  <c r="I75" i="8"/>
  <c r="F13" i="7"/>
  <c r="C7" i="7" s="1"/>
  <c r="C8" i="7" s="1"/>
  <c r="D13" i="7"/>
  <c r="C5" i="7" s="1"/>
  <c r="C6" i="7" s="1"/>
  <c r="F94" i="6"/>
  <c r="F7" i="6" s="1"/>
  <c r="F132" i="6"/>
  <c r="F10" i="6" s="1"/>
  <c r="F13" i="6" s="1"/>
  <c r="F26" i="5"/>
  <c r="F9" i="5" s="1"/>
  <c r="F11" i="5" s="1"/>
  <c r="F29" i="5" s="1"/>
  <c r="I68" i="8"/>
  <c r="I67" i="8"/>
  <c r="J37" i="3"/>
  <c r="J36" i="3"/>
  <c r="AY56" i="1"/>
  <c r="J35" i="3"/>
  <c r="AX56" i="1" s="1"/>
  <c r="BI90" i="3"/>
  <c r="BH90" i="3"/>
  <c r="BG90" i="3"/>
  <c r="BF90" i="3"/>
  <c r="T90" i="3"/>
  <c r="R90" i="3"/>
  <c r="P90" i="3"/>
  <c r="BI88" i="3"/>
  <c r="BH88" i="3"/>
  <c r="BG88" i="3"/>
  <c r="BF88" i="3"/>
  <c r="T88" i="3"/>
  <c r="R88" i="3"/>
  <c r="P88" i="3"/>
  <c r="BI86" i="3"/>
  <c r="BH86" i="3"/>
  <c r="BG86" i="3"/>
  <c r="BF86" i="3"/>
  <c r="T86" i="3"/>
  <c r="R86" i="3"/>
  <c r="P86" i="3"/>
  <c r="BI84" i="3"/>
  <c r="BH84" i="3"/>
  <c r="BG84" i="3"/>
  <c r="BF84" i="3"/>
  <c r="T84" i="3"/>
  <c r="R84" i="3"/>
  <c r="P84" i="3"/>
  <c r="BI82" i="3"/>
  <c r="BH82" i="3"/>
  <c r="BG82" i="3"/>
  <c r="BF82" i="3"/>
  <c r="T82" i="3"/>
  <c r="R82" i="3"/>
  <c r="P82" i="3"/>
  <c r="J77" i="3"/>
  <c r="J76" i="3"/>
  <c r="F76" i="3"/>
  <c r="F74" i="3"/>
  <c r="E72" i="3"/>
  <c r="J55" i="3"/>
  <c r="J54" i="3"/>
  <c r="F54" i="3"/>
  <c r="F52" i="3"/>
  <c r="E50" i="3"/>
  <c r="J18" i="3"/>
  <c r="E18" i="3"/>
  <c r="F77" i="3" s="1"/>
  <c r="J17" i="3"/>
  <c r="J12" i="3"/>
  <c r="J52" i="3"/>
  <c r="E7" i="3"/>
  <c r="E70" i="3"/>
  <c r="J37" i="2"/>
  <c r="J36" i="2"/>
  <c r="AY55" i="1" s="1"/>
  <c r="J35" i="2"/>
  <c r="AX55" i="1"/>
  <c r="BI551" i="2"/>
  <c r="BH551" i="2"/>
  <c r="BG551" i="2"/>
  <c r="BF551" i="2"/>
  <c r="T551" i="2"/>
  <c r="T550" i="2" s="1"/>
  <c r="R551" i="2"/>
  <c r="R550" i="2"/>
  <c r="P551" i="2"/>
  <c r="P550" i="2" s="1"/>
  <c r="P543" i="2" s="1"/>
  <c r="BI548" i="2"/>
  <c r="BH548" i="2"/>
  <c r="BG548" i="2"/>
  <c r="BF548" i="2"/>
  <c r="T548" i="2"/>
  <c r="T547" i="2"/>
  <c r="R548" i="2"/>
  <c r="R547" i="2" s="1"/>
  <c r="P548" i="2"/>
  <c r="P547" i="2"/>
  <c r="BI545" i="2"/>
  <c r="BH545" i="2"/>
  <c r="BG545" i="2"/>
  <c r="BF545" i="2"/>
  <c r="T545" i="2"/>
  <c r="T544" i="2" s="1"/>
  <c r="T543" i="2" s="1"/>
  <c r="R545" i="2"/>
  <c r="R544" i="2"/>
  <c r="R543" i="2" s="1"/>
  <c r="P545" i="2"/>
  <c r="P544" i="2"/>
  <c r="BI534" i="2"/>
  <c r="BH534" i="2"/>
  <c r="BG534" i="2"/>
  <c r="BF534" i="2"/>
  <c r="T534" i="2"/>
  <c r="R534" i="2"/>
  <c r="P534" i="2"/>
  <c r="BI529" i="2"/>
  <c r="BH529" i="2"/>
  <c r="BG529" i="2"/>
  <c r="BF529" i="2"/>
  <c r="T529" i="2"/>
  <c r="R529" i="2"/>
  <c r="P529" i="2"/>
  <c r="BI514" i="2"/>
  <c r="BH514" i="2"/>
  <c r="BG514" i="2"/>
  <c r="BF514" i="2"/>
  <c r="T514" i="2"/>
  <c r="R514" i="2"/>
  <c r="P514" i="2"/>
  <c r="BI503" i="2"/>
  <c r="BH503" i="2"/>
  <c r="BG503" i="2"/>
  <c r="BF503" i="2"/>
  <c r="T503" i="2"/>
  <c r="R503" i="2"/>
  <c r="P503" i="2"/>
  <c r="BI497" i="2"/>
  <c r="BH497" i="2"/>
  <c r="BG497" i="2"/>
  <c r="BF497" i="2"/>
  <c r="T497" i="2"/>
  <c r="R497" i="2"/>
  <c r="P497" i="2"/>
  <c r="BI493" i="2"/>
  <c r="BH493" i="2"/>
  <c r="BG493" i="2"/>
  <c r="BF493" i="2"/>
  <c r="T493" i="2"/>
  <c r="R493" i="2"/>
  <c r="P493" i="2"/>
  <c r="BI490" i="2"/>
  <c r="BH490" i="2"/>
  <c r="BG490" i="2"/>
  <c r="BF490" i="2"/>
  <c r="T490" i="2"/>
  <c r="R490" i="2"/>
  <c r="P490" i="2"/>
  <c r="BI488" i="2"/>
  <c r="BH488" i="2"/>
  <c r="BG488" i="2"/>
  <c r="BF488" i="2"/>
  <c r="T488" i="2"/>
  <c r="R488" i="2"/>
  <c r="P488" i="2"/>
  <c r="BI486" i="2"/>
  <c r="BH486" i="2"/>
  <c r="BG486" i="2"/>
  <c r="BF486" i="2"/>
  <c r="T486" i="2"/>
  <c r="R486" i="2"/>
  <c r="P486" i="2"/>
  <c r="BI483" i="2"/>
  <c r="BH483" i="2"/>
  <c r="BG483" i="2"/>
  <c r="BF483" i="2"/>
  <c r="T483" i="2"/>
  <c r="R483" i="2"/>
  <c r="P483" i="2"/>
  <c r="BI481" i="2"/>
  <c r="BH481" i="2"/>
  <c r="BG481" i="2"/>
  <c r="BF481" i="2"/>
  <c r="T481" i="2"/>
  <c r="R481" i="2"/>
  <c r="P481" i="2"/>
  <c r="BI479" i="2"/>
  <c r="BH479" i="2"/>
  <c r="BG479" i="2"/>
  <c r="BF479" i="2"/>
  <c r="T479" i="2"/>
  <c r="R479" i="2"/>
  <c r="P479" i="2"/>
  <c r="BI477" i="2"/>
  <c r="BH477" i="2"/>
  <c r="BG477" i="2"/>
  <c r="BF477" i="2"/>
  <c r="T477" i="2"/>
  <c r="R477" i="2"/>
  <c r="P477" i="2"/>
  <c r="BI468" i="2"/>
  <c r="BH468" i="2"/>
  <c r="BG468" i="2"/>
  <c r="BF468" i="2"/>
  <c r="T468" i="2"/>
  <c r="R468" i="2"/>
  <c r="P468" i="2"/>
  <c r="BI459" i="2"/>
  <c r="BH459" i="2"/>
  <c r="BG459" i="2"/>
  <c r="BF459" i="2"/>
  <c r="T459" i="2"/>
  <c r="R459" i="2"/>
  <c r="P459" i="2"/>
  <c r="BI451" i="2"/>
  <c r="BH451" i="2"/>
  <c r="BG451" i="2"/>
  <c r="BF451" i="2"/>
  <c r="T451" i="2"/>
  <c r="R451" i="2"/>
  <c r="P451" i="2"/>
  <c r="BI445" i="2"/>
  <c r="BH445" i="2"/>
  <c r="BG445" i="2"/>
  <c r="BF445" i="2"/>
  <c r="T445" i="2"/>
  <c r="R445" i="2"/>
  <c r="P445" i="2"/>
  <c r="BI438" i="2"/>
  <c r="BH438" i="2"/>
  <c r="BG438" i="2"/>
  <c r="BF438" i="2"/>
  <c r="T438" i="2"/>
  <c r="R438" i="2"/>
  <c r="P438" i="2"/>
  <c r="BI429" i="2"/>
  <c r="BH429" i="2"/>
  <c r="BG429" i="2"/>
  <c r="BF429" i="2"/>
  <c r="T429" i="2"/>
  <c r="R429" i="2"/>
  <c r="P429" i="2"/>
  <c r="BI426" i="2"/>
  <c r="BH426" i="2"/>
  <c r="BG426" i="2"/>
  <c r="BF426" i="2"/>
  <c r="T426" i="2"/>
  <c r="R426" i="2"/>
  <c r="P426" i="2"/>
  <c r="BI423" i="2"/>
  <c r="BH423" i="2"/>
  <c r="BG423" i="2"/>
  <c r="BF423" i="2"/>
  <c r="T423" i="2"/>
  <c r="R423" i="2"/>
  <c r="P423" i="2"/>
  <c r="BI420" i="2"/>
  <c r="BH420" i="2"/>
  <c r="BG420" i="2"/>
  <c r="BF420" i="2"/>
  <c r="T420" i="2"/>
  <c r="R420" i="2"/>
  <c r="P420" i="2"/>
  <c r="BI417" i="2"/>
  <c r="BH417" i="2"/>
  <c r="BG417" i="2"/>
  <c r="BF417" i="2"/>
  <c r="T417" i="2"/>
  <c r="R417" i="2"/>
  <c r="P417" i="2"/>
  <c r="BI414" i="2"/>
  <c r="BH414" i="2"/>
  <c r="BG414" i="2"/>
  <c r="BF414" i="2"/>
  <c r="T414" i="2"/>
  <c r="R414" i="2"/>
  <c r="P414" i="2"/>
  <c r="BI412" i="2"/>
  <c r="BH412" i="2"/>
  <c r="BG412" i="2"/>
  <c r="BF412" i="2"/>
  <c r="T412" i="2"/>
  <c r="R412" i="2"/>
  <c r="P412" i="2"/>
  <c r="BI410" i="2"/>
  <c r="BH410" i="2"/>
  <c r="BG410" i="2"/>
  <c r="BF410" i="2"/>
  <c r="T410" i="2"/>
  <c r="R410" i="2"/>
  <c r="P410" i="2"/>
  <c r="BI408" i="2"/>
  <c r="BH408" i="2"/>
  <c r="BG408" i="2"/>
  <c r="BF408" i="2"/>
  <c r="T408" i="2"/>
  <c r="R408" i="2"/>
  <c r="P408" i="2"/>
  <c r="BI406" i="2"/>
  <c r="BH406" i="2"/>
  <c r="BG406" i="2"/>
  <c r="BF406" i="2"/>
  <c r="T406" i="2"/>
  <c r="R406" i="2"/>
  <c r="P406" i="2"/>
  <c r="BI403" i="2"/>
  <c r="BH403" i="2"/>
  <c r="BG403" i="2"/>
  <c r="BF403" i="2"/>
  <c r="T403" i="2"/>
  <c r="R403" i="2"/>
  <c r="P403" i="2"/>
  <c r="BI400" i="2"/>
  <c r="BH400" i="2"/>
  <c r="BG400" i="2"/>
  <c r="BF400" i="2"/>
  <c r="T400" i="2"/>
  <c r="R400" i="2"/>
  <c r="P400" i="2"/>
  <c r="BI397" i="2"/>
  <c r="BH397" i="2"/>
  <c r="BG397" i="2"/>
  <c r="BF397" i="2"/>
  <c r="T397" i="2"/>
  <c r="R397" i="2"/>
  <c r="P397" i="2"/>
  <c r="BI394" i="2"/>
  <c r="BH394" i="2"/>
  <c r="BG394" i="2"/>
  <c r="BF394" i="2"/>
  <c r="T394" i="2"/>
  <c r="R394" i="2"/>
  <c r="P394" i="2"/>
  <c r="BI392" i="2"/>
  <c r="BH392" i="2"/>
  <c r="BG392" i="2"/>
  <c r="BF392" i="2"/>
  <c r="T392" i="2"/>
  <c r="R392" i="2"/>
  <c r="P392" i="2"/>
  <c r="BI390" i="2"/>
  <c r="BH390" i="2"/>
  <c r="BG390" i="2"/>
  <c r="BF390" i="2"/>
  <c r="T390" i="2"/>
  <c r="R390" i="2"/>
  <c r="P390" i="2"/>
  <c r="BI387" i="2"/>
  <c r="BH387" i="2"/>
  <c r="BG387" i="2"/>
  <c r="BF387" i="2"/>
  <c r="T387" i="2"/>
  <c r="R387" i="2"/>
  <c r="P387" i="2"/>
  <c r="BI384" i="2"/>
  <c r="BH384" i="2"/>
  <c r="BG384" i="2"/>
  <c r="BF384" i="2"/>
  <c r="T384" i="2"/>
  <c r="R384" i="2"/>
  <c r="P384" i="2"/>
  <c r="BI382" i="2"/>
  <c r="BH382" i="2"/>
  <c r="BG382" i="2"/>
  <c r="BF382" i="2"/>
  <c r="T382" i="2"/>
  <c r="R382" i="2"/>
  <c r="P382" i="2"/>
  <c r="BI380" i="2"/>
  <c r="BH380" i="2"/>
  <c r="BG380" i="2"/>
  <c r="BF380" i="2"/>
  <c r="T380" i="2"/>
  <c r="R380" i="2"/>
  <c r="P380" i="2"/>
  <c r="BI378" i="2"/>
  <c r="BH378" i="2"/>
  <c r="BG378" i="2"/>
  <c r="BF378" i="2"/>
  <c r="T378" i="2"/>
  <c r="R378" i="2"/>
  <c r="P378" i="2"/>
  <c r="BI376" i="2"/>
  <c r="BH376" i="2"/>
  <c r="BG376" i="2"/>
  <c r="BF376" i="2"/>
  <c r="T376" i="2"/>
  <c r="R376" i="2"/>
  <c r="P376" i="2"/>
  <c r="BI374" i="2"/>
  <c r="BH374" i="2"/>
  <c r="BG374" i="2"/>
  <c r="BF374" i="2"/>
  <c r="T374" i="2"/>
  <c r="R374" i="2"/>
  <c r="P374" i="2"/>
  <c r="BI372" i="2"/>
  <c r="BH372" i="2"/>
  <c r="BG372" i="2"/>
  <c r="BF372" i="2"/>
  <c r="T372" i="2"/>
  <c r="R372" i="2"/>
  <c r="P372" i="2"/>
  <c r="BI370" i="2"/>
  <c r="BH370" i="2"/>
  <c r="BG370" i="2"/>
  <c r="BF370" i="2"/>
  <c r="T370" i="2"/>
  <c r="R370" i="2"/>
  <c r="P370" i="2"/>
  <c r="BI368" i="2"/>
  <c r="BH368" i="2"/>
  <c r="BG368" i="2"/>
  <c r="BF368" i="2"/>
  <c r="T368" i="2"/>
  <c r="R368" i="2"/>
  <c r="P368" i="2"/>
  <c r="BI366" i="2"/>
  <c r="BH366" i="2"/>
  <c r="BG366" i="2"/>
  <c r="BF366" i="2"/>
  <c r="T366" i="2"/>
  <c r="R366" i="2"/>
  <c r="P366" i="2"/>
  <c r="BI363" i="2"/>
  <c r="BH363" i="2"/>
  <c r="BG363" i="2"/>
  <c r="BF363" i="2"/>
  <c r="T363" i="2"/>
  <c r="R363" i="2"/>
  <c r="P363" i="2"/>
  <c r="BI360" i="2"/>
  <c r="BH360" i="2"/>
  <c r="BG360" i="2"/>
  <c r="BF360" i="2"/>
  <c r="T360" i="2"/>
  <c r="R360" i="2"/>
  <c r="P360" i="2"/>
  <c r="BI357" i="2"/>
  <c r="BH357" i="2"/>
  <c r="BG357" i="2"/>
  <c r="BF357" i="2"/>
  <c r="T357" i="2"/>
  <c r="R357" i="2"/>
  <c r="P357" i="2"/>
  <c r="BI350" i="2"/>
  <c r="BH350" i="2"/>
  <c r="BG350" i="2"/>
  <c r="BF350" i="2"/>
  <c r="T350" i="2"/>
  <c r="R350" i="2"/>
  <c r="P350" i="2"/>
  <c r="BI347" i="2"/>
  <c r="BH347" i="2"/>
  <c r="BG347" i="2"/>
  <c r="BF347" i="2"/>
  <c r="T347" i="2"/>
  <c r="R347" i="2"/>
  <c r="P347" i="2"/>
  <c r="BI344" i="2"/>
  <c r="BH344" i="2"/>
  <c r="BG344" i="2"/>
  <c r="BF344" i="2"/>
  <c r="T344" i="2"/>
  <c r="R344" i="2"/>
  <c r="P344" i="2"/>
  <c r="BI341" i="2"/>
  <c r="BH341" i="2"/>
  <c r="BG341" i="2"/>
  <c r="BF341" i="2"/>
  <c r="T341" i="2"/>
  <c r="R341" i="2"/>
  <c r="P341" i="2"/>
  <c r="BI334" i="2"/>
  <c r="BH334" i="2"/>
  <c r="BG334" i="2"/>
  <c r="BF334" i="2"/>
  <c r="T334" i="2"/>
  <c r="R334" i="2"/>
  <c r="P334" i="2"/>
  <c r="BI332" i="2"/>
  <c r="BH332" i="2"/>
  <c r="BG332" i="2"/>
  <c r="BF332" i="2"/>
  <c r="T332" i="2"/>
  <c r="R332" i="2"/>
  <c r="P332" i="2"/>
  <c r="BI329" i="2"/>
  <c r="BH329" i="2"/>
  <c r="BG329" i="2"/>
  <c r="BF329" i="2"/>
  <c r="T329" i="2"/>
  <c r="R329" i="2"/>
  <c r="P329" i="2"/>
  <c r="BI327" i="2"/>
  <c r="BH327" i="2"/>
  <c r="BG327" i="2"/>
  <c r="BF327" i="2"/>
  <c r="T327" i="2"/>
  <c r="R327" i="2"/>
  <c r="P327" i="2"/>
  <c r="BI324" i="2"/>
  <c r="BH324" i="2"/>
  <c r="BG324" i="2"/>
  <c r="BF324" i="2"/>
  <c r="T324" i="2"/>
  <c r="R324" i="2"/>
  <c r="P324" i="2"/>
  <c r="BI321" i="2"/>
  <c r="BH321" i="2"/>
  <c r="BG321" i="2"/>
  <c r="BF321" i="2"/>
  <c r="T321" i="2"/>
  <c r="T320" i="2" s="1"/>
  <c r="R321" i="2"/>
  <c r="R320" i="2"/>
  <c r="P321" i="2"/>
  <c r="P320" i="2" s="1"/>
  <c r="BI317" i="2"/>
  <c r="BH317" i="2"/>
  <c r="BG317" i="2"/>
  <c r="BF317" i="2"/>
  <c r="T317" i="2"/>
  <c r="T316" i="2"/>
  <c r="R317" i="2"/>
  <c r="R316" i="2" s="1"/>
  <c r="P317" i="2"/>
  <c r="P316" i="2"/>
  <c r="BI313" i="2"/>
  <c r="BH313" i="2"/>
  <c r="BG313" i="2"/>
  <c r="BF313" i="2"/>
  <c r="T313" i="2"/>
  <c r="R313" i="2"/>
  <c r="P313" i="2"/>
  <c r="BI310" i="2"/>
  <c r="BH310" i="2"/>
  <c r="BG310" i="2"/>
  <c r="BF310" i="2"/>
  <c r="T310" i="2"/>
  <c r="R310" i="2"/>
  <c r="P310" i="2"/>
  <c r="BI307" i="2"/>
  <c r="BH307" i="2"/>
  <c r="BG307" i="2"/>
  <c r="BF307" i="2"/>
  <c r="T307" i="2"/>
  <c r="R307" i="2"/>
  <c r="P307" i="2"/>
  <c r="BI304" i="2"/>
  <c r="BH304" i="2"/>
  <c r="BG304" i="2"/>
  <c r="BF304" i="2"/>
  <c r="T304" i="2"/>
  <c r="R304" i="2"/>
  <c r="P304" i="2"/>
  <c r="BI301" i="2"/>
  <c r="BH301" i="2"/>
  <c r="BG301" i="2"/>
  <c r="BF301" i="2"/>
  <c r="T301" i="2"/>
  <c r="R301" i="2"/>
  <c r="P301" i="2"/>
  <c r="BI299" i="2"/>
  <c r="BH299" i="2"/>
  <c r="BG299" i="2"/>
  <c r="BF299" i="2"/>
  <c r="T299" i="2"/>
  <c r="R299" i="2"/>
  <c r="P299" i="2"/>
  <c r="BI297" i="2"/>
  <c r="BH297" i="2"/>
  <c r="BG297" i="2"/>
  <c r="BF297" i="2"/>
  <c r="T297" i="2"/>
  <c r="R297" i="2"/>
  <c r="P297" i="2"/>
  <c r="BI293" i="2"/>
  <c r="BH293" i="2"/>
  <c r="BG293" i="2"/>
  <c r="BF293" i="2"/>
  <c r="T293" i="2"/>
  <c r="R293" i="2"/>
  <c r="P293" i="2"/>
  <c r="BI290" i="2"/>
  <c r="BH290" i="2"/>
  <c r="BG290" i="2"/>
  <c r="BF290" i="2"/>
  <c r="T290" i="2"/>
  <c r="R290" i="2"/>
  <c r="P290" i="2"/>
  <c r="BI284" i="2"/>
  <c r="BH284" i="2"/>
  <c r="BG284" i="2"/>
  <c r="BF284" i="2"/>
  <c r="T284" i="2"/>
  <c r="R284" i="2"/>
  <c r="P284" i="2"/>
  <c r="BI281" i="2"/>
  <c r="BH281" i="2"/>
  <c r="BG281" i="2"/>
  <c r="BF281" i="2"/>
  <c r="T281" i="2"/>
  <c r="R281" i="2"/>
  <c r="P281" i="2"/>
  <c r="BI278" i="2"/>
  <c r="BH278" i="2"/>
  <c r="BG278" i="2"/>
  <c r="BF278" i="2"/>
  <c r="T278" i="2"/>
  <c r="R278" i="2"/>
  <c r="P278" i="2"/>
  <c r="BI275" i="2"/>
  <c r="BH275" i="2"/>
  <c r="BG275" i="2"/>
  <c r="BF275" i="2"/>
  <c r="T275" i="2"/>
  <c r="R275" i="2"/>
  <c r="P275" i="2"/>
  <c r="BI272" i="2"/>
  <c r="BH272" i="2"/>
  <c r="BG272" i="2"/>
  <c r="BF272" i="2"/>
  <c r="T272" i="2"/>
  <c r="R272" i="2"/>
  <c r="P272" i="2"/>
  <c r="BI269" i="2"/>
  <c r="BH269" i="2"/>
  <c r="BG269" i="2"/>
  <c r="BF269" i="2"/>
  <c r="T269" i="2"/>
  <c r="R269" i="2"/>
  <c r="P269" i="2"/>
  <c r="BI266" i="2"/>
  <c r="BH266" i="2"/>
  <c r="BG266" i="2"/>
  <c r="BF266" i="2"/>
  <c r="T266" i="2"/>
  <c r="R266" i="2"/>
  <c r="P266" i="2"/>
  <c r="BI263" i="2"/>
  <c r="BH263" i="2"/>
  <c r="BG263" i="2"/>
  <c r="BF263" i="2"/>
  <c r="T263" i="2"/>
  <c r="R263" i="2"/>
  <c r="P263" i="2"/>
  <c r="BI260" i="2"/>
  <c r="BH260" i="2"/>
  <c r="BG260" i="2"/>
  <c r="BF260" i="2"/>
  <c r="T260" i="2"/>
  <c r="R260" i="2"/>
  <c r="P260" i="2"/>
  <c r="BI257" i="2"/>
  <c r="BH257" i="2"/>
  <c r="BG257" i="2"/>
  <c r="BF257" i="2"/>
  <c r="T257" i="2"/>
  <c r="R257" i="2"/>
  <c r="P257" i="2"/>
  <c r="BI252" i="2"/>
  <c r="BH252" i="2"/>
  <c r="BG252" i="2"/>
  <c r="BF252" i="2"/>
  <c r="T252" i="2"/>
  <c r="R252" i="2"/>
  <c r="P252" i="2"/>
  <c r="BI249" i="2"/>
  <c r="BH249" i="2"/>
  <c r="BG249" i="2"/>
  <c r="BF249" i="2"/>
  <c r="T249" i="2"/>
  <c r="R249" i="2"/>
  <c r="P249" i="2"/>
  <c r="BI246" i="2"/>
  <c r="BH246" i="2"/>
  <c r="BG246" i="2"/>
  <c r="BF246" i="2"/>
  <c r="T246" i="2"/>
  <c r="R246" i="2"/>
  <c r="P246" i="2"/>
  <c r="BI243" i="2"/>
  <c r="BH243" i="2"/>
  <c r="BG243" i="2"/>
  <c r="BF243" i="2"/>
  <c r="T243" i="2"/>
  <c r="R243" i="2"/>
  <c r="P243" i="2"/>
  <c r="BI240" i="2"/>
  <c r="BH240" i="2"/>
  <c r="BG240" i="2"/>
  <c r="BF240" i="2"/>
  <c r="T240" i="2"/>
  <c r="R240" i="2"/>
  <c r="P240" i="2"/>
  <c r="BI237" i="2"/>
  <c r="BH237" i="2"/>
  <c r="BG237" i="2"/>
  <c r="BF237" i="2"/>
  <c r="T237" i="2"/>
  <c r="R237" i="2"/>
  <c r="P237" i="2"/>
  <c r="BI234" i="2"/>
  <c r="BH234" i="2"/>
  <c r="BG234" i="2"/>
  <c r="BF234" i="2"/>
  <c r="T234" i="2"/>
  <c r="R234" i="2"/>
  <c r="P234" i="2"/>
  <c r="BI231" i="2"/>
  <c r="BH231" i="2"/>
  <c r="BG231" i="2"/>
  <c r="BF231" i="2"/>
  <c r="T231" i="2"/>
  <c r="R231" i="2"/>
  <c r="P231" i="2"/>
  <c r="BI229" i="2"/>
  <c r="BH229" i="2"/>
  <c r="BG229" i="2"/>
  <c r="BF229" i="2"/>
  <c r="T229" i="2"/>
  <c r="R229" i="2"/>
  <c r="P229" i="2"/>
  <c r="BI220" i="2"/>
  <c r="BH220" i="2"/>
  <c r="BG220" i="2"/>
  <c r="BF220" i="2"/>
  <c r="T220" i="2"/>
  <c r="R220" i="2"/>
  <c r="P220" i="2"/>
  <c r="BI213" i="2"/>
  <c r="BH213" i="2"/>
  <c r="BG213" i="2"/>
  <c r="BF213" i="2"/>
  <c r="T213" i="2"/>
  <c r="T212" i="2"/>
  <c r="R213" i="2"/>
  <c r="R212" i="2"/>
  <c r="P213" i="2"/>
  <c r="P212" i="2"/>
  <c r="BI210" i="2"/>
  <c r="BH210" i="2"/>
  <c r="BG210" i="2"/>
  <c r="BF210" i="2"/>
  <c r="T210" i="2"/>
  <c r="R210" i="2"/>
  <c r="P210" i="2"/>
  <c r="BI208" i="2"/>
  <c r="BH208" i="2"/>
  <c r="BG208" i="2"/>
  <c r="BF208" i="2"/>
  <c r="T208" i="2"/>
  <c r="R208" i="2"/>
  <c r="P208" i="2"/>
  <c r="BI206" i="2"/>
  <c r="BH206" i="2"/>
  <c r="BG206" i="2"/>
  <c r="BF206" i="2"/>
  <c r="T206" i="2"/>
  <c r="R206" i="2"/>
  <c r="P206" i="2"/>
  <c r="BI204" i="2"/>
  <c r="BH204" i="2"/>
  <c r="BG204" i="2"/>
  <c r="BF204" i="2"/>
  <c r="T204" i="2"/>
  <c r="R204" i="2"/>
  <c r="P204" i="2"/>
  <c r="BI201" i="2"/>
  <c r="BH201" i="2"/>
  <c r="BG201" i="2"/>
  <c r="BF201" i="2"/>
  <c r="T201" i="2"/>
  <c r="R201" i="2"/>
  <c r="P201" i="2"/>
  <c r="BI198" i="2"/>
  <c r="BH198" i="2"/>
  <c r="BG198" i="2"/>
  <c r="BF198" i="2"/>
  <c r="T198" i="2"/>
  <c r="R198" i="2"/>
  <c r="P198" i="2"/>
  <c r="BI191" i="2"/>
  <c r="BH191" i="2"/>
  <c r="BG191" i="2"/>
  <c r="BF191" i="2"/>
  <c r="T191" i="2"/>
  <c r="R191" i="2"/>
  <c r="P191" i="2"/>
  <c r="BI185" i="2"/>
  <c r="BH185" i="2"/>
  <c r="BG185" i="2"/>
  <c r="BF185" i="2"/>
  <c r="T185" i="2"/>
  <c r="R185" i="2"/>
  <c r="P185" i="2"/>
  <c r="BI183" i="2"/>
  <c r="BH183" i="2"/>
  <c r="BG183" i="2"/>
  <c r="BF183" i="2"/>
  <c r="T183" i="2"/>
  <c r="R183" i="2"/>
  <c r="P183" i="2"/>
  <c r="BI180" i="2"/>
  <c r="BH180" i="2"/>
  <c r="BG180" i="2"/>
  <c r="BF180" i="2"/>
  <c r="T180" i="2"/>
  <c r="R180" i="2"/>
  <c r="P180"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6" i="2"/>
  <c r="BH166" i="2"/>
  <c r="BG166" i="2"/>
  <c r="BF166" i="2"/>
  <c r="T166" i="2"/>
  <c r="R166" i="2"/>
  <c r="P166" i="2"/>
  <c r="BI163" i="2"/>
  <c r="BH163" i="2"/>
  <c r="BG163" i="2"/>
  <c r="BF163" i="2"/>
  <c r="T163" i="2"/>
  <c r="R163" i="2"/>
  <c r="P163" i="2"/>
  <c r="BI161" i="2"/>
  <c r="BH161" i="2"/>
  <c r="BG161" i="2"/>
  <c r="BF161" i="2"/>
  <c r="T161" i="2"/>
  <c r="R161" i="2"/>
  <c r="P161" i="2"/>
  <c r="BI158" i="2"/>
  <c r="BH158" i="2"/>
  <c r="BG158" i="2"/>
  <c r="BF158" i="2"/>
  <c r="T158" i="2"/>
  <c r="R158" i="2"/>
  <c r="P158" i="2"/>
  <c r="BI155" i="2"/>
  <c r="BH155" i="2"/>
  <c r="BG155" i="2"/>
  <c r="BF155" i="2"/>
  <c r="T155" i="2"/>
  <c r="R155" i="2"/>
  <c r="P155" i="2"/>
  <c r="BI153" i="2"/>
  <c r="BH153" i="2"/>
  <c r="BG153" i="2"/>
  <c r="BF153" i="2"/>
  <c r="T153" i="2"/>
  <c r="R153" i="2"/>
  <c r="P153" i="2"/>
  <c r="BI150" i="2"/>
  <c r="BH150" i="2"/>
  <c r="BG150" i="2"/>
  <c r="BF150" i="2"/>
  <c r="T150" i="2"/>
  <c r="R150" i="2"/>
  <c r="P150" i="2"/>
  <c r="BI147" i="2"/>
  <c r="BH147" i="2"/>
  <c r="BG147" i="2"/>
  <c r="BF147" i="2"/>
  <c r="T147" i="2"/>
  <c r="R147" i="2"/>
  <c r="P147" i="2"/>
  <c r="BI142" i="2"/>
  <c r="BH142" i="2"/>
  <c r="BG142" i="2"/>
  <c r="BF142" i="2"/>
  <c r="T142" i="2"/>
  <c r="R142" i="2"/>
  <c r="P142" i="2"/>
  <c r="BI137" i="2"/>
  <c r="BH137" i="2"/>
  <c r="BG137" i="2"/>
  <c r="BF137" i="2"/>
  <c r="T137" i="2"/>
  <c r="R137" i="2"/>
  <c r="P137" i="2"/>
  <c r="BI132" i="2"/>
  <c r="BH132" i="2"/>
  <c r="BG132" i="2"/>
  <c r="BF132" i="2"/>
  <c r="T132" i="2"/>
  <c r="R132" i="2"/>
  <c r="P132" i="2"/>
  <c r="BI129" i="2"/>
  <c r="BH129" i="2"/>
  <c r="BG129" i="2"/>
  <c r="BF129" i="2"/>
  <c r="T129" i="2"/>
  <c r="R129" i="2"/>
  <c r="P129" i="2"/>
  <c r="BI122" i="2"/>
  <c r="BH122" i="2"/>
  <c r="BG122" i="2"/>
  <c r="BF122" i="2"/>
  <c r="T122" i="2"/>
  <c r="R122" i="2"/>
  <c r="P122" i="2"/>
  <c r="BI115" i="2"/>
  <c r="BH115" i="2"/>
  <c r="BG115" i="2"/>
  <c r="BF115" i="2"/>
  <c r="T115" i="2"/>
  <c r="R115" i="2"/>
  <c r="P115" i="2"/>
  <c r="BI112" i="2"/>
  <c r="BH112" i="2"/>
  <c r="BG112" i="2"/>
  <c r="BF112" i="2"/>
  <c r="T112" i="2"/>
  <c r="R112" i="2"/>
  <c r="P112" i="2"/>
  <c r="BI109" i="2"/>
  <c r="BH109" i="2"/>
  <c r="BG109" i="2"/>
  <c r="BF109" i="2"/>
  <c r="T109" i="2"/>
  <c r="R109" i="2"/>
  <c r="P109" i="2"/>
  <c r="BI106" i="2"/>
  <c r="BH106" i="2"/>
  <c r="BG106" i="2"/>
  <c r="BF106" i="2"/>
  <c r="T106" i="2"/>
  <c r="R106" i="2"/>
  <c r="P106" i="2"/>
  <c r="BI103" i="2"/>
  <c r="BH103" i="2"/>
  <c r="BG103" i="2"/>
  <c r="BF103" i="2"/>
  <c r="T103" i="2"/>
  <c r="R103" i="2"/>
  <c r="P103" i="2"/>
  <c r="J97" i="2"/>
  <c r="J96" i="2"/>
  <c r="F96" i="2"/>
  <c r="F94" i="2"/>
  <c r="E92" i="2"/>
  <c r="J55" i="2"/>
  <c r="J54" i="2"/>
  <c r="F54" i="2"/>
  <c r="F52" i="2"/>
  <c r="E50" i="2"/>
  <c r="J18" i="2"/>
  <c r="E18" i="2"/>
  <c r="F97" i="2"/>
  <c r="J17" i="2"/>
  <c r="J12" i="2"/>
  <c r="J94" i="2"/>
  <c r="E7" i="2"/>
  <c r="E90" i="2" s="1"/>
  <c r="L50" i="1"/>
  <c r="AM50" i="1"/>
  <c r="AM49" i="1"/>
  <c r="L49" i="1"/>
  <c r="AM47" i="1"/>
  <c r="L47" i="1"/>
  <c r="L45" i="1"/>
  <c r="L44" i="1"/>
  <c r="BK90" i="3"/>
  <c r="BK84" i="3"/>
  <c r="J82" i="3"/>
  <c r="BK490" i="2"/>
  <c r="J477" i="2"/>
  <c r="BK429" i="2"/>
  <c r="BK414" i="2"/>
  <c r="J392" i="2"/>
  <c r="BK357" i="2"/>
  <c r="J334" i="2"/>
  <c r="BK293" i="2"/>
  <c r="BK278" i="2"/>
  <c r="J252" i="2"/>
  <c r="J243" i="2"/>
  <c r="BK229" i="2"/>
  <c r="BK183" i="2"/>
  <c r="BK177" i="2"/>
  <c r="BK150" i="2"/>
  <c r="J129" i="2"/>
  <c r="BK106" i="2"/>
  <c r="BK548" i="2"/>
  <c r="BK545" i="2"/>
  <c r="J529" i="2"/>
  <c r="J497" i="2"/>
  <c r="BK488" i="2"/>
  <c r="BK481" i="2"/>
  <c r="J438" i="2"/>
  <c r="BK410" i="2"/>
  <c r="BK394" i="2"/>
  <c r="J378" i="2"/>
  <c r="BK368" i="2"/>
  <c r="J357" i="2"/>
  <c r="BK329" i="2"/>
  <c r="J310" i="2"/>
  <c r="BK297" i="2"/>
  <c r="J281" i="2"/>
  <c r="J266" i="2"/>
  <c r="BK237" i="2"/>
  <c r="J213" i="2"/>
  <c r="BK204" i="2"/>
  <c r="J169" i="2"/>
  <c r="J150" i="2"/>
  <c r="J122" i="2"/>
  <c r="BK493" i="2"/>
  <c r="J459" i="2"/>
  <c r="J423" i="2"/>
  <c r="J410" i="2"/>
  <c r="BK403" i="2"/>
  <c r="BK370" i="2"/>
  <c r="J344" i="2"/>
  <c r="J327" i="2"/>
  <c r="J304" i="2"/>
  <c r="J290" i="2"/>
  <c r="BK240" i="2"/>
  <c r="J191" i="2"/>
  <c r="BK173" i="2"/>
  <c r="BK153" i="2"/>
  <c r="BK122" i="2"/>
  <c r="BK103" i="2"/>
  <c r="J493" i="2"/>
  <c r="BK445" i="2"/>
  <c r="J417" i="2"/>
  <c r="J400" i="2"/>
  <c r="BK387" i="2"/>
  <c r="J376" i="2"/>
  <c r="J372" i="2"/>
  <c r="BK321" i="2"/>
  <c r="BK275" i="2"/>
  <c r="J260" i="2"/>
  <c r="J246" i="2"/>
  <c r="BK201" i="2"/>
  <c r="BK166" i="2"/>
  <c r="BK155" i="2"/>
  <c r="J90" i="3"/>
  <c r="BK86" i="3"/>
  <c r="J84" i="3"/>
  <c r="BK529" i="2"/>
  <c r="J488" i="2"/>
  <c r="BK459" i="2"/>
  <c r="J394" i="2"/>
  <c r="J390" i="2"/>
  <c r="BK350" i="2"/>
  <c r="J313" i="2"/>
  <c r="BK284" i="2"/>
  <c r="J269" i="2"/>
  <c r="J249" i="2"/>
  <c r="J237" i="2"/>
  <c r="J231" i="2"/>
  <c r="BK198" i="2"/>
  <c r="J180" i="2"/>
  <c r="BK163" i="2"/>
  <c r="BK132" i="2"/>
  <c r="BK112" i="2"/>
  <c r="BK88" i="3"/>
  <c r="J545" i="2"/>
  <c r="BK514" i="2"/>
  <c r="J490" i="2"/>
  <c r="J483" i="2"/>
  <c r="J451" i="2"/>
  <c r="BK423" i="2"/>
  <c r="BK400" i="2"/>
  <c r="BK376" i="2"/>
  <c r="J370" i="2"/>
  <c r="J360" i="2"/>
  <c r="BK334" i="2"/>
  <c r="BK324" i="2"/>
  <c r="J301" i="2"/>
  <c r="J284" i="2"/>
  <c r="BK246" i="2"/>
  <c r="BK234" i="2"/>
  <c r="J206" i="2"/>
  <c r="J171" i="2"/>
  <c r="BK142" i="2"/>
  <c r="BK109" i="2"/>
  <c r="AS54" i="1"/>
  <c r="BK406" i="2"/>
  <c r="J380" i="2"/>
  <c r="J347" i="2"/>
  <c r="J321" i="2"/>
  <c r="BK301" i="2"/>
  <c r="J272" i="2"/>
  <c r="BK210" i="2"/>
  <c r="J198" i="2"/>
  <c r="BK175" i="2"/>
  <c r="BK158" i="2"/>
  <c r="BK129" i="2"/>
  <c r="J109" i="2"/>
  <c r="BK503" i="2"/>
  <c r="BK477" i="2"/>
  <c r="J420" i="2"/>
  <c r="J403" i="2"/>
  <c r="BK392" i="2"/>
  <c r="BK380" i="2"/>
  <c r="BK366" i="2"/>
  <c r="BK327" i="2"/>
  <c r="BK307" i="2"/>
  <c r="BK272" i="2"/>
  <c r="J220" i="2"/>
  <c r="J204" i="2"/>
  <c r="J173" i="2"/>
  <c r="J158" i="2"/>
  <c r="BK486" i="2"/>
  <c r="J445" i="2"/>
  <c r="BK417" i="2"/>
  <c r="J387" i="2"/>
  <c r="BK374" i="2"/>
  <c r="J366" i="2"/>
  <c r="J341" i="2"/>
  <c r="BK332" i="2"/>
  <c r="BK313" i="2"/>
  <c r="J293" i="2"/>
  <c r="J275" i="2"/>
  <c r="BK260" i="2"/>
  <c r="BK231" i="2"/>
  <c r="J210" i="2"/>
  <c r="BK191" i="2"/>
  <c r="J161" i="2"/>
  <c r="J132" i="2"/>
  <c r="J106" i="2"/>
  <c r="J486" i="2"/>
  <c r="J479" i="2"/>
  <c r="BK426" i="2"/>
  <c r="J414" i="2"/>
  <c r="BK382" i="2"/>
  <c r="J350" i="2"/>
  <c r="J329" i="2"/>
  <c r="BK317" i="2"/>
  <c r="J299" i="2"/>
  <c r="BK252" i="2"/>
  <c r="J201" i="2"/>
  <c r="J177" i="2"/>
  <c r="J163" i="2"/>
  <c r="BK147" i="2"/>
  <c r="J137" i="2"/>
  <c r="J112" i="2"/>
  <c r="BK497" i="2"/>
  <c r="BK468" i="2"/>
  <c r="BK408" i="2"/>
  <c r="BK397" i="2"/>
  <c r="J382" i="2"/>
  <c r="J374" i="2"/>
  <c r="BK341" i="2"/>
  <c r="J278" i="2"/>
  <c r="J263" i="2"/>
  <c r="BK249" i="2"/>
  <c r="J208" i="2"/>
  <c r="J183" i="2"/>
  <c r="BK161" i="2"/>
  <c r="J147" i="2"/>
  <c r="J88" i="3"/>
  <c r="J86" i="3"/>
  <c r="BK82" i="3"/>
  <c r="J514" i="2"/>
  <c r="BK483" i="2"/>
  <c r="J426" i="2"/>
  <c r="J412" i="2"/>
  <c r="BK363" i="2"/>
  <c r="BK360" i="2"/>
  <c r="BK347" i="2"/>
  <c r="BK310" i="2"/>
  <c r="BK281" i="2"/>
  <c r="BK263" i="2"/>
  <c r="J240" i="2"/>
  <c r="J234" i="2"/>
  <c r="BK220" i="2"/>
  <c r="BK185" i="2"/>
  <c r="BK169" i="2"/>
  <c r="BK137" i="2"/>
  <c r="J115" i="2"/>
  <c r="J548" i="2"/>
  <c r="BK534" i="2"/>
  <c r="J503" i="2"/>
  <c r="J468" i="2"/>
  <c r="J429" i="2"/>
  <c r="BK412" i="2"/>
  <c r="J397" i="2"/>
  <c r="J384" i="2"/>
  <c r="BK372" i="2"/>
  <c r="J363" i="2"/>
  <c r="J317" i="2"/>
  <c r="BK299" i="2"/>
  <c r="BK290" i="2"/>
  <c r="BK269" i="2"/>
  <c r="BK243" i="2"/>
  <c r="J229" i="2"/>
  <c r="BK208" i="2"/>
  <c r="J175" i="2"/>
  <c r="J155" i="2"/>
  <c r="J103" i="2"/>
  <c r="J481" i="2"/>
  <c r="BK451" i="2"/>
  <c r="BK420" i="2"/>
  <c r="J408" i="2"/>
  <c r="BK384" i="2"/>
  <c r="J368" i="2"/>
  <c r="J332" i="2"/>
  <c r="J307" i="2"/>
  <c r="J297" i="2"/>
  <c r="J257" i="2"/>
  <c r="BK206" i="2"/>
  <c r="BK180" i="2"/>
  <c r="BK171" i="2"/>
  <c r="J142" i="2"/>
  <c r="BK115" i="2"/>
  <c r="J534" i="2"/>
  <c r="BK479" i="2"/>
  <c r="BK438" i="2"/>
  <c r="J406" i="2"/>
  <c r="BK390" i="2"/>
  <c r="BK378" i="2"/>
  <c r="BK344" i="2"/>
  <c r="J324" i="2"/>
  <c r="BK304" i="2"/>
  <c r="BK266" i="2"/>
  <c r="BK257" i="2"/>
  <c r="BK213" i="2"/>
  <c r="J185" i="2"/>
  <c r="J166" i="2"/>
  <c r="J153" i="2"/>
  <c r="I80" i="8" l="1"/>
  <c r="I551" i="2" s="1"/>
  <c r="I69" i="8"/>
  <c r="C11" i="7"/>
  <c r="R102" i="2"/>
  <c r="R111" i="2"/>
  <c r="P146" i="2"/>
  <c r="P219" i="2"/>
  <c r="P296" i="2"/>
  <c r="P331" i="2"/>
  <c r="P362" i="2"/>
  <c r="BK102" i="2"/>
  <c r="T102" i="2"/>
  <c r="T111" i="2"/>
  <c r="R146" i="2"/>
  <c r="R219" i="2"/>
  <c r="T296" i="2"/>
  <c r="BK323" i="2"/>
  <c r="J323" i="2"/>
  <c r="J70" i="2" s="1"/>
  <c r="R323" i="2"/>
  <c r="R331" i="2"/>
  <c r="BK111" i="2"/>
  <c r="J111" i="2" s="1"/>
  <c r="J62" i="2" s="1"/>
  <c r="BK146" i="2"/>
  <c r="J146" i="2"/>
  <c r="J63" i="2" s="1"/>
  <c r="BK219" i="2"/>
  <c r="J219" i="2"/>
  <c r="J65" i="2"/>
  <c r="BK296" i="2"/>
  <c r="J296" i="2"/>
  <c r="J66" i="2"/>
  <c r="BK331" i="2"/>
  <c r="J331" i="2" s="1"/>
  <c r="J71" i="2" s="1"/>
  <c r="T331" i="2"/>
  <c r="R362" i="2"/>
  <c r="BK389" i="2"/>
  <c r="J389" i="2"/>
  <c r="J73" i="2"/>
  <c r="R389" i="2"/>
  <c r="BK422" i="2"/>
  <c r="J422" i="2"/>
  <c r="J74" i="2"/>
  <c r="P422" i="2"/>
  <c r="BK428" i="2"/>
  <c r="J428" i="2"/>
  <c r="J75" i="2"/>
  <c r="T428" i="2"/>
  <c r="P102" i="2"/>
  <c r="P111" i="2"/>
  <c r="T146" i="2"/>
  <c r="T219" i="2"/>
  <c r="R296" i="2"/>
  <c r="P323" i="2"/>
  <c r="T323" i="2"/>
  <c r="BK362" i="2"/>
  <c r="J362" i="2" s="1"/>
  <c r="J72" i="2" s="1"/>
  <c r="T362" i="2"/>
  <c r="P389" i="2"/>
  <c r="T389" i="2"/>
  <c r="R422" i="2"/>
  <c r="T422" i="2"/>
  <c r="P428" i="2"/>
  <c r="R428" i="2"/>
  <c r="BK496" i="2"/>
  <c r="J496" i="2"/>
  <c r="J76" i="2"/>
  <c r="P496" i="2"/>
  <c r="R496" i="2"/>
  <c r="T496" i="2"/>
  <c r="BK81" i="3"/>
  <c r="J81" i="3" s="1"/>
  <c r="J60" i="3" s="1"/>
  <c r="P81" i="3"/>
  <c r="P80" i="3"/>
  <c r="AU56" i="1" s="1"/>
  <c r="R81" i="3"/>
  <c r="R80" i="3"/>
  <c r="T81" i="3"/>
  <c r="T80" i="3" s="1"/>
  <c r="F55" i="2"/>
  <c r="BE103" i="2"/>
  <c r="BE109" i="2"/>
  <c r="BE112" i="2"/>
  <c r="BE122" i="2"/>
  <c r="BE150" i="2"/>
  <c r="BE166" i="2"/>
  <c r="BE169" i="2"/>
  <c r="BE177" i="2"/>
  <c r="BE191" i="2"/>
  <c r="BE198" i="2"/>
  <c r="BE201" i="2"/>
  <c r="BE231" i="2"/>
  <c r="BE237" i="2"/>
  <c r="BE240" i="2"/>
  <c r="BE290" i="2"/>
  <c r="BE299" i="2"/>
  <c r="BE310" i="2"/>
  <c r="BE317" i="2"/>
  <c r="BE332" i="2"/>
  <c r="BE357" i="2"/>
  <c r="BE360" i="2"/>
  <c r="BE366" i="2"/>
  <c r="BE394" i="2"/>
  <c r="BE410" i="2"/>
  <c r="BE412" i="2"/>
  <c r="BE423" i="2"/>
  <c r="BE426" i="2"/>
  <c r="BE438" i="2"/>
  <c r="BE451" i="2"/>
  <c r="BE481" i="2"/>
  <c r="BE488" i="2"/>
  <c r="BE514" i="2"/>
  <c r="E48" i="2"/>
  <c r="J52" i="2"/>
  <c r="BE106" i="2"/>
  <c r="BE115" i="2"/>
  <c r="BE153" i="2"/>
  <c r="BE161" i="2"/>
  <c r="BE173" i="2"/>
  <c r="BE185" i="2"/>
  <c r="BE220" i="2"/>
  <c r="BE229" i="2"/>
  <c r="BE234" i="2"/>
  <c r="BE243" i="2"/>
  <c r="BE263" i="2"/>
  <c r="BE266" i="2"/>
  <c r="BE272" i="2"/>
  <c r="BE278" i="2"/>
  <c r="BE281" i="2"/>
  <c r="BE284" i="2"/>
  <c r="BE293" i="2"/>
  <c r="BE307" i="2"/>
  <c r="BE313" i="2"/>
  <c r="BE334" i="2"/>
  <c r="BE350" i="2"/>
  <c r="BE363" i="2"/>
  <c r="BE368" i="2"/>
  <c r="BE372" i="2"/>
  <c r="BE374" i="2"/>
  <c r="BE384" i="2"/>
  <c r="BE387" i="2"/>
  <c r="BE390" i="2"/>
  <c r="BE414" i="2"/>
  <c r="BE429" i="2"/>
  <c r="BE459" i="2"/>
  <c r="BE483" i="2"/>
  <c r="BE490" i="2"/>
  <c r="BE493" i="2"/>
  <c r="BE497" i="2"/>
  <c r="BE503" i="2"/>
  <c r="BK320" i="2"/>
  <c r="J320" i="2"/>
  <c r="J69" i="2" s="1"/>
  <c r="E48" i="3"/>
  <c r="J74" i="3"/>
  <c r="BE132" i="2"/>
  <c r="BE137" i="2"/>
  <c r="BE142" i="2"/>
  <c r="BE163" i="2"/>
  <c r="BE175" i="2"/>
  <c r="BE180" i="2"/>
  <c r="BE183" i="2"/>
  <c r="BE249" i="2"/>
  <c r="BE257" i="2"/>
  <c r="BE301" i="2"/>
  <c r="BE304" i="2"/>
  <c r="BE347" i="2"/>
  <c r="BE380" i="2"/>
  <c r="BE382" i="2"/>
  <c r="BE392" i="2"/>
  <c r="BE403" i="2"/>
  <c r="BE406" i="2"/>
  <c r="BE420" i="2"/>
  <c r="BE477" i="2"/>
  <c r="BE529" i="2"/>
  <c r="BE534" i="2"/>
  <c r="BE545" i="2"/>
  <c r="BE548" i="2"/>
  <c r="BK212" i="2"/>
  <c r="J212" i="2"/>
  <c r="J64" i="2"/>
  <c r="BK316" i="2"/>
  <c r="J316" i="2"/>
  <c r="J67" i="2"/>
  <c r="BE129" i="2"/>
  <c r="BE147" i="2"/>
  <c r="BE155" i="2"/>
  <c r="BE158" i="2"/>
  <c r="BE171" i="2"/>
  <c r="BE204" i="2"/>
  <c r="BE206" i="2"/>
  <c r="BE208" i="2"/>
  <c r="BE210" i="2"/>
  <c r="BE213" i="2"/>
  <c r="BE246" i="2"/>
  <c r="BE252" i="2"/>
  <c r="BE260" i="2"/>
  <c r="BE269" i="2"/>
  <c r="BE275" i="2"/>
  <c r="BE297" i="2"/>
  <c r="BE321" i="2"/>
  <c r="BE324" i="2"/>
  <c r="BE327" i="2"/>
  <c r="BE329" i="2"/>
  <c r="BE341" i="2"/>
  <c r="BE344" i="2"/>
  <c r="BE370" i="2"/>
  <c r="BE376" i="2"/>
  <c r="BE378" i="2"/>
  <c r="BE397" i="2"/>
  <c r="BE400" i="2"/>
  <c r="BE408" i="2"/>
  <c r="BE417" i="2"/>
  <c r="BE445" i="2"/>
  <c r="BE468" i="2"/>
  <c r="BE479" i="2"/>
  <c r="BE486" i="2"/>
  <c r="BK544" i="2"/>
  <c r="J544" i="2"/>
  <c r="J78" i="2"/>
  <c r="BK547" i="2"/>
  <c r="J547" i="2" s="1"/>
  <c r="J79" i="2" s="1"/>
  <c r="F55" i="3"/>
  <c r="BE82" i="3"/>
  <c r="BE84" i="3"/>
  <c r="BE86" i="3"/>
  <c r="BE88" i="3"/>
  <c r="BE90" i="3"/>
  <c r="F34" i="2"/>
  <c r="BA55" i="1" s="1"/>
  <c r="F34" i="3"/>
  <c r="BA56" i="1"/>
  <c r="F36" i="2"/>
  <c r="BC55" i="1" s="1"/>
  <c r="J34" i="2"/>
  <c r="AW55" i="1" s="1"/>
  <c r="F37" i="2"/>
  <c r="BD55" i="1" s="1"/>
  <c r="F36" i="3"/>
  <c r="BC56" i="1"/>
  <c r="F37" i="3"/>
  <c r="BD56" i="1" s="1"/>
  <c r="F35" i="2"/>
  <c r="BB55" i="1" s="1"/>
  <c r="F35" i="3"/>
  <c r="BB56" i="1" s="1"/>
  <c r="J34" i="3"/>
  <c r="AW56" i="1"/>
  <c r="J551" i="2" l="1"/>
  <c r="BE551" i="2" s="1"/>
  <c r="J33" i="2" s="1"/>
  <c r="AV55" i="1" s="1"/>
  <c r="AT55" i="1" s="1"/>
  <c r="BK551" i="2"/>
  <c r="BK550" i="2" s="1"/>
  <c r="J550" i="2" s="1"/>
  <c r="J80" i="2" s="1"/>
  <c r="R319" i="2"/>
  <c r="T319" i="2"/>
  <c r="P319" i="2"/>
  <c r="P101" i="2"/>
  <c r="P100" i="2" s="1"/>
  <c r="AU55" i="1" s="1"/>
  <c r="AU54" i="1" s="1"/>
  <c r="T101" i="2"/>
  <c r="T100" i="2"/>
  <c r="BK101" i="2"/>
  <c r="J101" i="2"/>
  <c r="J60" i="2" s="1"/>
  <c r="R101" i="2"/>
  <c r="R100" i="2" s="1"/>
  <c r="BK319" i="2"/>
  <c r="J319" i="2" s="1"/>
  <c r="J68" i="2" s="1"/>
  <c r="J102" i="2"/>
  <c r="J61" i="2"/>
  <c r="BK80" i="3"/>
  <c r="J80" i="3"/>
  <c r="J59" i="3"/>
  <c r="BA54" i="1"/>
  <c r="W30" i="1" s="1"/>
  <c r="BD54" i="1"/>
  <c r="W33" i="1"/>
  <c r="BB54" i="1"/>
  <c r="W31" i="1" s="1"/>
  <c r="F33" i="3"/>
  <c r="AZ56" i="1"/>
  <c r="J33" i="3"/>
  <c r="AV56" i="1"/>
  <c r="AT56" i="1"/>
  <c r="BC54" i="1"/>
  <c r="W32" i="1" s="1"/>
  <c r="F33" i="2"/>
  <c r="AZ55" i="1" s="1"/>
  <c r="BK543" i="2" l="1"/>
  <c r="J543" i="2" s="1"/>
  <c r="J77" i="2" s="1"/>
  <c r="BK100" i="2"/>
  <c r="J100" i="2" s="1"/>
  <c r="J59" i="2" s="1"/>
  <c r="AW54" i="1"/>
  <c r="AK30" i="1" s="1"/>
  <c r="AX54" i="1"/>
  <c r="AY54" i="1"/>
  <c r="J30" i="3"/>
  <c r="AG56" i="1" s="1"/>
  <c r="AN56" i="1" s="1"/>
  <c r="AZ54" i="1"/>
  <c r="W29" i="1" s="1"/>
  <c r="J39" i="3" l="1"/>
  <c r="AV54" i="1"/>
  <c r="AK29" i="1" s="1"/>
  <c r="J30" i="2"/>
  <c r="AG55" i="1" s="1"/>
  <c r="AN55" i="1" s="1"/>
  <c r="J39" i="2" l="1"/>
  <c r="AG54" i="1"/>
  <c r="AK26" i="1" s="1"/>
  <c r="AK35" i="1" s="1"/>
  <c r="AT54" i="1"/>
  <c r="AN54" i="1" l="1"/>
</calcChain>
</file>

<file path=xl/sharedStrings.xml><?xml version="1.0" encoding="utf-8"?>
<sst xmlns="http://schemas.openxmlformats.org/spreadsheetml/2006/main" count="5595" uniqueCount="1387">
  <si>
    <t>Export Komplet</t>
  </si>
  <si>
    <t>VZ</t>
  </si>
  <si>
    <t>2.0</t>
  </si>
  <si>
    <t>ZAMOK</t>
  </si>
  <si>
    <t>False</t>
  </si>
  <si>
    <t>{872143f1-7123-48c6-9e00-d8635fd82565}</t>
  </si>
  <si>
    <t>0,01</t>
  </si>
  <si>
    <t>21</t>
  </si>
  <si>
    <t>15</t>
  </si>
  <si>
    <t>REKAPITULACE STAVBY</t>
  </si>
  <si>
    <t>v ---  níže se nacházejí doplnkové a pomocné údaje k sestavám  --- v</t>
  </si>
  <si>
    <t>Návod na vyplnění</t>
  </si>
  <si>
    <t>0,001</t>
  </si>
  <si>
    <t>Kód:</t>
  </si>
  <si>
    <t>220,16JirGymAula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</si>
  <si>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</si>
  <si>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</si>
  <si>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auly</t>
  </si>
  <si>
    <t>KSO:</t>
  </si>
  <si>
    <t/>
  </si>
  <si>
    <t>CC-CZ:</t>
  </si>
  <si>
    <t>Místo:</t>
  </si>
  <si>
    <t>Jiráskovo gymnázium, Řezníčkova 451, Náchod</t>
  </si>
  <si>
    <t>Datum:</t>
  </si>
  <si>
    <t>31. 3. 2020</t>
  </si>
  <si>
    <t>Zadavatel:</t>
  </si>
  <si>
    <t>IČ:</t>
  </si>
  <si>
    <t>KH kraj, Pivovarské náměstí 1245/2, Hradec Králové</t>
  </si>
  <si>
    <t>DIČ:</t>
  </si>
  <si>
    <t>Uchazeč:</t>
  </si>
  <si>
    <t>Vyplň údaj</t>
  </si>
  <si>
    <t>Projektant:</t>
  </si>
  <si>
    <t>Atelier Tsunami s.r.o, Palachova 1742, Náchod</t>
  </si>
  <si>
    <t>True</t>
  </si>
  <si>
    <t>Zpracovatel:</t>
  </si>
  <si>
    <t>Ondřej Gerhart</t>
  </si>
  <si>
    <t>Poznámka:</t>
  </si>
  <si>
    <t xml:space="preserve">   Soupis dalších položek, které musí zcela pokrývat nabídková cena_x000D_
01/ veškeré náklady pro zhotovení bezvadného funkčně způsobilého díla, které je předmětem tohoto rozpočtu a PD._x000D_
02/ náklady na veškerá opatření pro zajištění bezpečného provozu investora._x000D_
03/ náklady na vytýčení stavby._x000D_
04/ veškeré náklady na ochranu lícních ploch stěn, stropů, podlah, oken, dveří…_x000D_
05/ náklady na ochranu stavby před negativními vlivy počasí např. deště, teploty apod._x000D_
06/ uchazeč zahrne do svých jednotkových cen velmi důkladná a stálá protiprašná opatření (např. zakrývání oken, zaplentování průchodů), soustavný denní úklid a čištění komunikací znečištěných v průběhu stavby. Denní několikanásobný úklid chodeb a všech prostor dotčených stavbou. Dále musí zahrnout do svých cen soustavné odklízení suti vzniklé při bouracích pracech, soustavné odsávání prachu a potřebné zakrývání zařízení a vybavení investora, které nebylo možné vyklidit před začátkem stavby._x000D_
07/ náklady na dodání a provedení veškerých kotevních prvků, spojovacích prvků, pomocných konstrukcí vč. stavebních přípomocí s tím spojených (tzn.vč.prací bouracích s následným uvedením povrchů do původního stavu) a provedení prací nespecifikovaných v projektu._x000D_
08/ náklady na zhotovení výkresů, výpočtů a dalších výkonů potřebných pro detailní rozpracování projektů předaných objednatelem, které jsou potřebné pro realizaci díla._x000D_
09/ náklady na veškeré údržbářské a opravárenské práce nutné pro zhotovení díla._x000D_
10/ náklady na veškeré potřebné lešení a montážní plošiny i nad rámec položek uvedených v rozpočtu._x000D_
11/ náklady na dočasné dopravní značení._x000D_
12/ do položky „Zařízení staveniště“ započítat omezené skladovací prostory v místě stavby a před budovou gymnázia._x000D_
13/ do položky „Provoz investora, třetích osob“ zahrnout veškeré náklady pro zajištění bezpečného provozu investora a zvýšené náklady, které pro provádění stavby vyplývají z titulu provozu investora. Tzn. práce bude nutné provádět za provozu investora (ve školním roce), bude nutné je provádět po určitých etapách, které bude nutné koordinovat se zástupcem investora. Práce hlučné je nutné provádět mimo dobu vyučování. _x000D_
14/ pro vypracování nabídkové ceny slouží slepý rozpočet, dále znalost projektové dokumentace a seznámení s podmínkami na staveništi._x000D_
         Komentář k cenové soustavě_x000D_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Ostatní_x000D_
Rozměry uvedené v rozpočtu jsou orientační a před započetím výroby je třeba je upřesnit měřením na stavbě._x000D_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</si>
  <si>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</si>
  <si>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</si>
  <si>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</si>
  <si>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</si>
  <si>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</si>
  <si>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</si>
  <si>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</si>
  <si>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</si>
  <si>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</si>
  <si>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</si>
  <si>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</si>
  <si>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</si>
  <si>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</si>
  <si>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</si>
  <si>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</si>
  <si>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</si>
  <si>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</si>
  <si>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</si>
  <si>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</si>
  <si>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</si>
  <si>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</si>
  <si>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</si>
  <si>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</si>
  <si>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</si>
  <si>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</si>
  <si>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</si>
  <si>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</si>
  <si>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</si>
  <si>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</si>
  <si>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</si>
  <si>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</si>
  <si>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</si>
  <si>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</si>
  <si>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</si>
  <si>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</si>
  <si>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</si>
  <si>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</si>
  <si>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</si>
  <si>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</si>
  <si>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</si>
  <si>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a montážní práce</t>
  </si>
  <si>
    <t>STA</t>
  </si>
  <si>
    <t>1</t>
  </si>
  <si>
    <t>{63906709-cae0-4e02-9709-a2f156a48c56}</t>
  </si>
  <si>
    <t>2</t>
  </si>
  <si>
    <t>02</t>
  </si>
  <si>
    <t>Vedlejší a ostatní náklady</t>
  </si>
  <si>
    <t>VON</t>
  </si>
  <si>
    <t>{51247cca-191a-43bb-9092-a3f405204145}</t>
  </si>
  <si>
    <t>KRYCÍ LIST SOUPISU PRACÍ</t>
  </si>
  <si>
    <t>Objekt:</t>
  </si>
  <si>
    <t>01 - Stavební a montážní práce</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</si>
  <si>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</si>
  <si>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</si>
  <si>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</si>
  <si>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</si>
  <si>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</si>
  <si>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</si>
  <si>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</si>
  <si>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</si>
  <si>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</si>
  <si>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</si>
  <si>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</si>
  <si>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</si>
  <si>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</si>
  <si>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720 - Zdravotechnika</t>
  </si>
  <si>
    <t xml:space="preserve">    762 - Konstrukce tesařské</t>
  </si>
  <si>
    <t xml:space="preserve">    763 - Konstrukce suché výstavby</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</si>
  <si>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</si>
  <si>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</si>
  <si>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</si>
  <si>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</si>
  <si>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</si>
  <si>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M - Práce a dodávky M</t>
  </si>
  <si>
    <t xml:space="preserve">    21-M - Elektromontáže</t>
  </si>
  <si>
    <t xml:space="preserve">    22-M02 - Slaboproudé rozvody</t>
  </si>
  <si>
    <t xml:space="preserve">    24-M00 - Vzduchotechnika</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</si>
  <si>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</si>
  <si>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</si>
  <si>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</si>
  <si>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</si>
  <si>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</si>
  <si>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</si>
  <si>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</si>
  <si>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</si>
  <si>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</si>
  <si>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</si>
  <si>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</si>
  <si>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</si>
  <si>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</si>
  <si>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</si>
  <si>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</si>
  <si>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</si>
  <si>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</si>
  <si>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</si>
  <si>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</si>
  <si>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310237261</t>
  </si>
  <si>
    <t>Zazdívka otvorů pl do 0,25 m2 ve zdivu nadzákladovém cihlami pálenými tl do 600 mm</t>
  </si>
  <si>
    <t>kus</t>
  </si>
  <si>
    <t>CS ÚRS 2020 01</t>
  </si>
  <si>
    <t>4</t>
  </si>
  <si>
    <t>748825957</t>
  </si>
  <si>
    <t>PP</t>
  </si>
  <si>
    <t>Zazdívka otvorů ve zdivu nadzákladovém cihlami pálenými plochy přes 0,09 m2 do 0,25 m2, ve zdi tl. přes 450 do 600 mm</t>
  </si>
  <si>
    <t>VV</t>
  </si>
  <si>
    <t>"dle výkresu č.511 - P12"   4</t>
  </si>
  <si>
    <t>31712125x</t>
  </si>
  <si>
    <t>Montáž ŽB překladů prefabrikovaných do rýh světlosti otvoru do 1800 mm</t>
  </si>
  <si>
    <t>-331134457</t>
  </si>
  <si>
    <t>Montáž překladů z prefabrikátů dodatečně do připravených rýh, světlosti otvoru přes 1050 do 1800 mm</t>
  </si>
  <si>
    <t>"dle výkresu 511, pro dveře DI/01"   1</t>
  </si>
  <si>
    <t>M</t>
  </si>
  <si>
    <t>59321878</t>
  </si>
  <si>
    <t>překlad pórobetonový nosný š 250mm dl 1300-1500mm</t>
  </si>
  <si>
    <t>8</t>
  </si>
  <si>
    <t>-2065878921</t>
  </si>
  <si>
    <t>6</t>
  </si>
  <si>
    <t>Úpravy povrchů, podlahy a osazování výplní</t>
  </si>
  <si>
    <t>611325221</t>
  </si>
  <si>
    <t>Vápenocementová štuková omítka malých ploch do 0,09 m2 na stropech</t>
  </si>
  <si>
    <t>1404310878</t>
  </si>
  <si>
    <t>Vápenocementová omítka jednotlivých malých ploch štuková na stropech, plochy jednotlivě do 0,09 m2</t>
  </si>
  <si>
    <t>"pro elektro"   1</t>
  </si>
  <si>
    <t>5</t>
  </si>
  <si>
    <t>612135101</t>
  </si>
  <si>
    <t>Hrubá výplň rýh ve stěnách maltou jakékoli šířky rýhy</t>
  </si>
  <si>
    <t>m2</t>
  </si>
  <si>
    <t>-565793109</t>
  </si>
  <si>
    <t>Hrubá výplň rýh maltou jakékoli šířky rýhy ve stěnách</t>
  </si>
  <si>
    <t>pro rozvody elektro - dle PD elektro:</t>
  </si>
  <si>
    <t>"svislé drážky"                             (5*2,94+4,16+4,2)*0,07</t>
  </si>
  <si>
    <t>"vodorovné drážky"                 (11,285+1,57)*0,07</t>
  </si>
  <si>
    <t>"dle výkresu č.511, bod P5"   5,0*0,15</t>
  </si>
  <si>
    <t>Součet</t>
  </si>
  <si>
    <t>612315121</t>
  </si>
  <si>
    <t>Vápenná štuková omítka rýh ve stěnách šířky do 150 mm</t>
  </si>
  <si>
    <t>-763086540</t>
  </si>
  <si>
    <t>Vápenná omítka rýh štuková ve stěnách, šířky rýhy do 150 mm</t>
  </si>
  <si>
    <t>"svislé drážky"               (5*2,94+4,16+4,2)*0,07</t>
  </si>
  <si>
    <t>"vodorovné drážky"   (11,285+1,57)*0,07</t>
  </si>
  <si>
    <t>7</t>
  </si>
  <si>
    <t>612325221</t>
  </si>
  <si>
    <t>Vápenocementová štuková omítka malých ploch do 0,09 m2 na stěnách</t>
  </si>
  <si>
    <t>-1367535038</t>
  </si>
  <si>
    <t>Vápenocementová omítka jednotlivých malých ploch štuková na stěnách, plochy jednotlivě do 0,09 m2</t>
  </si>
  <si>
    <t>"pro elektro"   2*4</t>
  </si>
  <si>
    <t>612325222</t>
  </si>
  <si>
    <t>Vápenocementová štuková omítka malých ploch do 0,25 m2 na stěnách</t>
  </si>
  <si>
    <t>-107831073</t>
  </si>
  <si>
    <t>Vápenocementová omítka jednotlivých malých ploch štuková na stěnách, plochy jednotlivě přes 0,09 do 0,25 m2</t>
  </si>
  <si>
    <t>"dle výkresu č.511 - P12"  4+4</t>
  </si>
  <si>
    <t>"dle výkresu č.511 - P15"   1</t>
  </si>
  <si>
    <t>9</t>
  </si>
  <si>
    <t>612325302</t>
  </si>
  <si>
    <t>Vápenocementová štuková omítka ostění nebo nadpraží</t>
  </si>
  <si>
    <t>-884788204</t>
  </si>
  <si>
    <t>Vápenocementová omítka ostění nebo nadpraží štuková</t>
  </si>
  <si>
    <t>"dle výkresu 511, pro dveře DI/01"                 (1,1+2*2,1)*2*0,15</t>
  </si>
  <si>
    <t>"dle výkresu 511, pro okna OI/01 a OI/04"   2*(2*2,8+2,05*pi/2)*0,6+(1,48+2*2,48)*0,4</t>
  </si>
  <si>
    <t>10</t>
  </si>
  <si>
    <t>62232530x</t>
  </si>
  <si>
    <t>1432483504</t>
  </si>
  <si>
    <t>Vápenocementová omítka vnější ostění nebo nadpraží štuková</t>
  </si>
  <si>
    <t>"dle výkresu 511, pro okna OI/01 a OI/04"   2*(2*2,8+2,05*pi/2)*0,6+(1,48+2*2,48)*0,6</t>
  </si>
  <si>
    <t>94</t>
  </si>
  <si>
    <t>Lešení a stavební výtahy</t>
  </si>
  <si>
    <t>11</t>
  </si>
  <si>
    <t>941111112</t>
  </si>
  <si>
    <t>Montáž lešení řadového trubkového lehkého s podlahami zatížení do 200 kg/m2 š do 0,9 m v do 25 m</t>
  </si>
  <si>
    <t>242208430</t>
  </si>
  <si>
    <t>Montáž lešení řadového trubkového lehkého pracovního s podlahami s provozním zatížením tř. 3 do 200 kg/m2 šířky tř. W06 od 0,6 do 0,9 m, výšky přes 10 do 25 m</t>
  </si>
  <si>
    <t>"pro výměnu, zapravení a nátěry oken v m.č.2.12"   18,0*16,3</t>
  </si>
  <si>
    <t>12</t>
  </si>
  <si>
    <t>941111122</t>
  </si>
  <si>
    <t>Montáž lešení řadového trubkového lehkého s podlahami zatížení do 200 kg/m2 š do 1,2 m v do 25 m</t>
  </si>
  <si>
    <t>-942293165</t>
  </si>
  <si>
    <t>Montáž lešení řadového trubkového lehkého pracovního s podlahami s provozním zatížením tř. 3 do 200 kg/m2 šířky tř. W09 přes 0,9 do 1,2 m, výšky přes 10 do 25 m</t>
  </si>
  <si>
    <t>"počítáno 7 dní"   7*293,4</t>
  </si>
  <si>
    <t>13</t>
  </si>
  <si>
    <t>941111812</t>
  </si>
  <si>
    <t>Demontáž lešení řadového trubkového lehkého s podlahami zatížení do 200 kg/m2 š do 0,9 m v do 25 m</t>
  </si>
  <si>
    <t>-372958631</t>
  </si>
  <si>
    <t>Demontáž lešení řadového trubkového lehkého pracovního s podlahami s provozním zatížením tř. 3 do 200 kg/m2 šířky tř. W06 od 0,6 do 0,9 m, výšky přes 10 do 25 m</t>
  </si>
  <si>
    <t>14</t>
  </si>
  <si>
    <t>943111111</t>
  </si>
  <si>
    <t>Montáž lešení prostorového trubkového lehkého bez podlah zatížení do 200 kg/m2 v do 10 m</t>
  </si>
  <si>
    <t>m3</t>
  </si>
  <si>
    <t>1011442204</t>
  </si>
  <si>
    <t>Montáž lešení prostorového trubkového lehkého pracovního bez podlah s provozním zatížením tř. 3 do 200 kg/m2, výšky do 10 m</t>
  </si>
  <si>
    <t>" v m.č.2.12, pro bourání B10"   4*1,5*(0,6+1,3+0,6)*(9,47-1,8)</t>
  </si>
  <si>
    <t>943111211</t>
  </si>
  <si>
    <t>Příplatek k lešení prostorovému trubkovému lehkému bez podlah v do 10 m za první a ZKD den použití</t>
  </si>
  <si>
    <t>824685582</t>
  </si>
  <si>
    <t>Montáž lešení prostorového trubkového lehkého pracovního bez podlah Příplatek za první a každý další den použití lešení k ceně -1111</t>
  </si>
  <si>
    <t>"předpoklad 5 dní"   5*115,05</t>
  </si>
  <si>
    <t>16</t>
  </si>
  <si>
    <t>943111811</t>
  </si>
  <si>
    <t>Demontáž lešení prostorového trubkového lehkého bez podlah zatížení do 200 kg/m2 v do 10 m</t>
  </si>
  <si>
    <t>-1481983862</t>
  </si>
  <si>
    <t>Demontáž lešení prostorového trubkového lehkého pracovního bez podlah s provozním zatížením tř. 3 do 200 kg/m2, výšky do 10 m</t>
  </si>
  <si>
    <t>17</t>
  </si>
  <si>
    <t>944111121</t>
  </si>
  <si>
    <t>Montáž ochranného zábradlí trubkového vnitřního na lešeňových konstrukcích jednotyčového</t>
  </si>
  <si>
    <t>m</t>
  </si>
  <si>
    <t>-79423140</t>
  </si>
  <si>
    <t>" v m.č.2.12, pro bourání B10"   4*2*(1,5+(0,6+1,3+0,6))</t>
  </si>
  <si>
    <t>18</t>
  </si>
  <si>
    <t>944111221</t>
  </si>
  <si>
    <t>Příplatek k ochrannému zábradlí trubkovému vnitřnímu jednotyčovému za první a ZKD den použití</t>
  </si>
  <si>
    <t>-1087548943</t>
  </si>
  <si>
    <t>Montáž ochranného zábradlí trubkového Příplatek za první a každý další den použití zábradlí k ceně -1121</t>
  </si>
  <si>
    <t>"předpoklad 5 dní"   5*32,0</t>
  </si>
  <si>
    <t>19</t>
  </si>
  <si>
    <t>944111821</t>
  </si>
  <si>
    <t>Demontáž ochranného zábradlí trubkového vnitřního na lešeňových konstrukcích jednotyčového</t>
  </si>
  <si>
    <t>1713562791</t>
  </si>
  <si>
    <t>20</t>
  </si>
  <si>
    <t>944511111</t>
  </si>
  <si>
    <t>Montáž ochranné sítě z textilie z umělých vláken</t>
  </si>
  <si>
    <t>2029219546</t>
  </si>
  <si>
    <t>Montáž ochranné sítě zavěšené na konstrukci lešení z textilie z umělých vláken</t>
  </si>
  <si>
    <t>944511211</t>
  </si>
  <si>
    <t>Příplatek k ochranné síti za první a ZKD den použití</t>
  </si>
  <si>
    <t>1431575086</t>
  </si>
  <si>
    <t>Montáž ochranné sítě Příplatek za první a každý další den použití sítě k ceně -1111</t>
  </si>
  <si>
    <t>22</t>
  </si>
  <si>
    <t>944611811</t>
  </si>
  <si>
    <t>Demontáž ochranné plachty z textilie z umělých vláken</t>
  </si>
  <si>
    <t>-144538978</t>
  </si>
  <si>
    <t>Demontáž ochranné plachty zavěšené na konstrukci lešení z textilie z umělých vláken</t>
  </si>
  <si>
    <t>23</t>
  </si>
  <si>
    <t>944711112</t>
  </si>
  <si>
    <t>Montáž záchytné stříšky š do 2 m</t>
  </si>
  <si>
    <t>1935100798</t>
  </si>
  <si>
    <t>Montáž záchytné stříšky zřizované současně s lehkým nebo těžkým lešením, šířky přes 1,5 do 2,0 m</t>
  </si>
  <si>
    <t>"pro výměnu, zapravení a nátěry oken v m.č.2.12 - vstup do budovy"    2,0</t>
  </si>
  <si>
    <t>24</t>
  </si>
  <si>
    <t>944711212</t>
  </si>
  <si>
    <t>Příplatek k záchytné stříšce š do 2 m za první a ZKD den použití</t>
  </si>
  <si>
    <t>-2029471944</t>
  </si>
  <si>
    <t>Montáž záchytné stříšky Příplatek za první a každý další den použití záchytné stříšky k ceně -1112</t>
  </si>
  <si>
    <t>"počítáno 7 dní"   7*2,0</t>
  </si>
  <si>
    <t>25</t>
  </si>
  <si>
    <t>944711812</t>
  </si>
  <si>
    <t>Demontáž záchytné stříšky š do 2 m</t>
  </si>
  <si>
    <t>261123210</t>
  </si>
  <si>
    <t>Demontáž záchytné stříšky zřizované současně s lehkým nebo těžkým lešením, šířky přes 1,5 do 2,0 m</t>
  </si>
  <si>
    <t>26</t>
  </si>
  <si>
    <t>949101111</t>
  </si>
  <si>
    <t>Lešení pomocné pro objekty pozemních staveb s lešeňovou podlahou v do 1,9 m zatížení do 150 kg/m2</t>
  </si>
  <si>
    <t>-425903901</t>
  </si>
  <si>
    <t>Lešení pomocné pracovní pro objekty pozemních staveb pro zatížení do 150 kg/m2, o výšce lešeňové podlahy do 1,9 m</t>
  </si>
  <si>
    <t>pro montáže a bourání prací HSV a PSV:</t>
  </si>
  <si>
    <t>"m.č.2.12"   9,22*3,235+3,8*5,78</t>
  </si>
  <si>
    <t>"m.č.3.14"   2*2,0*1,5</t>
  </si>
  <si>
    <t>27</t>
  </si>
  <si>
    <t>949101112</t>
  </si>
  <si>
    <t>Lešení pomocné pro objekty pozemních staveb s lešeňovou podlahou v do 3,5 m zatížení do 150 kg/m2</t>
  </si>
  <si>
    <t>1442704424</t>
  </si>
  <si>
    <t>Lešení pomocné pracovní pro objekty pozemních staveb pro zatížení do 150 kg/m2, o výšce lešeňové podlahy přes 1,9 do 3,5 m</t>
  </si>
  <si>
    <t>"m.č.2.11"   2*2,0*1,5</t>
  </si>
  <si>
    <t>"m.č.2.12"   2*(9,22+10,6)*1,5</t>
  </si>
  <si>
    <t>"m.č.3.13"   9,22*5,2</t>
  </si>
  <si>
    <t>28</t>
  </si>
  <si>
    <t>949211111</t>
  </si>
  <si>
    <t>Montáž lešeňové podlahy s příčníky pro trubková lešení v do 10 m</t>
  </si>
  <si>
    <t>1687555172</t>
  </si>
  <si>
    <t>Montáž lešeňové podlahy pro trubková lešení z fošen, prken nebo dřevěných sbíjených lešeňových dílců s příčníky nebo podélníky, ve výšce do 10 m</t>
  </si>
  <si>
    <t>" v m.č.2.12, pro bourání B10"   4*1,5*(0,6+1,3+0,6)</t>
  </si>
  <si>
    <t>29</t>
  </si>
  <si>
    <t>949211211</t>
  </si>
  <si>
    <t>Příplatek k lešeňové podlaze s příčníky pro trubková lešení za první a ZKD den použití</t>
  </si>
  <si>
    <t>-316437311</t>
  </si>
  <si>
    <t>Montáž lešeňové podlahy pro trubková lešení Příplatek za první a každý další den použití lešení k ceně -1111 nebo -1112</t>
  </si>
  <si>
    <t>"předpoklad 5 dní"   5*15,0</t>
  </si>
  <si>
    <t>30</t>
  </si>
  <si>
    <t>949211811</t>
  </si>
  <si>
    <t>Demontáž lešeňové podlahy s příčníky pro trubková lešení v do 10 m</t>
  </si>
  <si>
    <t>-425410997</t>
  </si>
  <si>
    <t>Demontáž lešeňové podlahy pro trubková lešení z fošen, prken nebo dřevěných sbíjených lešeňových dílců s příčníky nebo podélníky, ve výšce do 10 m</t>
  </si>
  <si>
    <t>31</t>
  </si>
  <si>
    <t>949511112</t>
  </si>
  <si>
    <t>Montáž podchodu u trubkových lešení š do 2 m</t>
  </si>
  <si>
    <t>-1134583245</t>
  </si>
  <si>
    <t>Montáž podchodu u trubkových lešení zřizovaného současně s lehkým nebo těžkým pracovním lešením, šířky do 2,0 m</t>
  </si>
  <si>
    <t>32</t>
  </si>
  <si>
    <t>949511212</t>
  </si>
  <si>
    <t>Příplatek k podchodu u trubkových lešení š do 2 m za první a ZKD den použití</t>
  </si>
  <si>
    <t>1061976392</t>
  </si>
  <si>
    <t>Montáž podchodu u trubkových lešení Příplatek k cenám za první a každý další den použití podchodu k ceně -1112</t>
  </si>
  <si>
    <t>33</t>
  </si>
  <si>
    <t>949511812</t>
  </si>
  <si>
    <t>Demontáž podchodu u trubkových lešení š do 2 m</t>
  </si>
  <si>
    <t>-1059372443</t>
  </si>
  <si>
    <t>Demontáž podchodu u trubkových lešení zřizovaného současně s lehkým nebo těžkým pracovním lešením, šířky do 2,0 m</t>
  </si>
  <si>
    <t>95</t>
  </si>
  <si>
    <t>Různé dokončovací konstrukce a práce pozemních staveb</t>
  </si>
  <si>
    <t>34</t>
  </si>
  <si>
    <t>952901114</t>
  </si>
  <si>
    <t>Vyčištění budov bytové a občanské výstavby při výšce podlaží přes 4 m</t>
  </si>
  <si>
    <t>741224684</t>
  </si>
  <si>
    <t>Vyčištění budov nebo objektů před předáním do užívání budov bytové nebo občanské výstavby, světlé výšky podlaží přes 4 m</t>
  </si>
  <si>
    <t>"2.NP"                    14,135*(9,22+2*0,6)+(6,82+2*0,6)*(0,655+3,145+0,3)</t>
  </si>
  <si>
    <t>"3.NP - balkon"   5,32*(9,22+2*0,6)</t>
  </si>
  <si>
    <t>"4.NP"                    (15,7+2*0,6)*(9,22+2*0,6)</t>
  </si>
  <si>
    <t>96</t>
  </si>
  <si>
    <t>Bourání konstrukcí</t>
  </si>
  <si>
    <t>35</t>
  </si>
  <si>
    <t>714110801</t>
  </si>
  <si>
    <t>Demontáž akustických obkladů z panelů dřevěných</t>
  </si>
  <si>
    <t>-550477588</t>
  </si>
  <si>
    <t xml:space="preserve">dle výkresu č.510 a 710, bod B3:   </t>
  </si>
  <si>
    <t>"jeviště"                      3,145*3,3+4,495*3,255-1,46*2,48+5,03*4,365</t>
  </si>
  <si>
    <t>"hlediště přízemí"   9,22*(2,82-0,2)+2*3,25*((1,1+0,8)/2+1,77)-2,28*0,89</t>
  </si>
  <si>
    <t>"hlediště balkon"    9,22*(2,485-0,2)+2*(1,15*(1,65+0,65)+2,9*(1,65+0,65+3,43+0,65)/2+1,05*(0,65+3,43))-1,0*1,97</t>
  </si>
  <si>
    <t>Mezisoučet</t>
  </si>
  <si>
    <t>"dle výkresu č.510, bod B5"   9,22*3,235</t>
  </si>
  <si>
    <t>36</t>
  </si>
  <si>
    <t>714110802</t>
  </si>
  <si>
    <t>Demontáž akustických obkladů podkladového roštu</t>
  </si>
  <si>
    <t>-182767536</t>
  </si>
  <si>
    <t>Demontáž akustických obkladů z roštů podkladových</t>
  </si>
  <si>
    <t>37</t>
  </si>
  <si>
    <t>762431818</t>
  </si>
  <si>
    <t>Demontáž obložení stěn z desek dřevoštěpkových tl přes 15 mm na sraz přibíjených</t>
  </si>
  <si>
    <t>2102741752</t>
  </si>
  <si>
    <t>Demontáž obložení stěn z dřevoštěpkových desek šroubovaných na sraz, tloušťka desky přes 15 mm</t>
  </si>
  <si>
    <t>"dle výkresu č.510, bod B2"   (4,625+2*1,3)*0,47</t>
  </si>
  <si>
    <t>38</t>
  </si>
  <si>
    <t>762521923</t>
  </si>
  <si>
    <t>Vyřezání části podlahy z prken tl do 32 mm bez polštářů plochy jednotlivě do 4 m2</t>
  </si>
  <si>
    <t>1788357601</t>
  </si>
  <si>
    <t>Podlahy tesařské vyřezání části podlahy, bez vyřezání polštářů, z prken tl. do 32 mm, otvoru plochy jednotlivě přes 1,00 do 4,00 m2</t>
  </si>
  <si>
    <t>"dle výkresu č.511, bod P11"   2*9,45</t>
  </si>
  <si>
    <t>39</t>
  </si>
  <si>
    <t>762526811</t>
  </si>
  <si>
    <t>Demontáž podlah z dřevotřísky, překližky, sololitu tloušťky do 20 mm bez polštářů</t>
  </si>
  <si>
    <t>937431531</t>
  </si>
  <si>
    <t>Demontáž podlah z desek dřevotřískových, překližkových, sololitových tl. do 20 mm bez polštářů</t>
  </si>
  <si>
    <t>"dle výkresu č.510, bod B2"   2,655*4,625</t>
  </si>
  <si>
    <t>40</t>
  </si>
  <si>
    <t>762711810</t>
  </si>
  <si>
    <t>Demontáž prostorových vázaných kcí z hraněného řeziva průřezové plochy do 120 cm2</t>
  </si>
  <si>
    <t>862864758</t>
  </si>
  <si>
    <t>Demontáž prostorových vázaných konstrukcí z řeziva hraněného nebo polohraněného průřezové plochy do 120 cm2</t>
  </si>
  <si>
    <t>"dle výkresu č.510, bod B2 + 20% na vzpěry atp."   (6*2,655+4*4,625+18*0,47)*1,2</t>
  </si>
  <si>
    <t>41</t>
  </si>
  <si>
    <t>763101856</t>
  </si>
  <si>
    <t>Vyřezání otvoru v SDK desce v podhledu nebo podkroví jednoduché opláštění do 0,5 m2</t>
  </si>
  <si>
    <t>-298961037</t>
  </si>
  <si>
    <t>Vyřezání otvoru v sádrokartonové desce v podhledech nebo podkrovích s jednoduchým opláštěním velikosti otvoru přes 0,25 do 0,50 m2</t>
  </si>
  <si>
    <t>"pro elektro, m.č.-102"   3</t>
  </si>
  <si>
    <t>42</t>
  </si>
  <si>
    <t>766441822</t>
  </si>
  <si>
    <t>Demontáž parapetních desek dřevěných nebo plastových šířky přes 30 cm délky přes 1,0 m</t>
  </si>
  <si>
    <t>-1466645622</t>
  </si>
  <si>
    <t>Demontáž parapetních desek dřevěných nebo plastových šířky přes 300 mm délky přes 1 m</t>
  </si>
  <si>
    <t>"dle výkresu č.510, bod B4"   2</t>
  </si>
  <si>
    <t>43</t>
  </si>
  <si>
    <t>77551181x</t>
  </si>
  <si>
    <t>Demontáž podlah vlysových  s lištami přibíjených - vyřezání drážky.</t>
  </si>
  <si>
    <t>2136379409</t>
  </si>
  <si>
    <t>Demontáž podlah vlysových s lištami přibíjených - vyřezání drážky.</t>
  </si>
  <si>
    <t>"dle výkresu č.511, bod P9"   3,2*0,05</t>
  </si>
  <si>
    <t>44</t>
  </si>
  <si>
    <t>776201812</t>
  </si>
  <si>
    <t>Demontáž lepených povlakových podlah s podložkou ručně</t>
  </si>
  <si>
    <t>-653738104</t>
  </si>
  <si>
    <t>Demontáž povlakových podlahovin lepených ručně s podložkou</t>
  </si>
  <si>
    <t>"dle výkresu č.510 - hlediště a podium"   9,22*14,135+4,45*0,65+5,28*3,145+1,3*0,935</t>
  </si>
  <si>
    <t>"dle výkresu č.520 - balkon"                           (1,665+5,735+1,82)*5,32</t>
  </si>
  <si>
    <t>45</t>
  </si>
  <si>
    <t>967031132</t>
  </si>
  <si>
    <t>Přisekání rovných ostění v cihelném zdivu na MV nebo MVC</t>
  </si>
  <si>
    <t>-1336538227</t>
  </si>
  <si>
    <t>Přisekání (špicování) plošné nebo rovných ostění zdiva z cihel pálených rovných ostění, bez odstupu, po hrubém vybourání otvorů, na maltu vápennou nebo vápenocementovou</t>
  </si>
  <si>
    <t>"dle výkresu č.510, bod B1"   2*0,3*2,2</t>
  </si>
  <si>
    <t>46</t>
  </si>
  <si>
    <t>967031734</t>
  </si>
  <si>
    <t>Přisekání plošné zdiva z cihel pálených na MV nebo MVC tl do 300 mm</t>
  </si>
  <si>
    <t>455388151</t>
  </si>
  <si>
    <t>Přisekání (špicování) plošné nebo rovných ostění zdiva z cihel pálených plošné, na maltu vápennou nebo vápenocementovou, tl. na maltu vápennou nebo vápenocementovou, tl. do 300 mm</t>
  </si>
  <si>
    <t>"dle výkresu č.510, bod B9"   0,65*1,8</t>
  </si>
  <si>
    <t>47</t>
  </si>
  <si>
    <t>968062357</t>
  </si>
  <si>
    <t>Vybourání dřevěných rámů oken dvojitých včetně křídel pl přes 4 m2</t>
  </si>
  <si>
    <t>544476264</t>
  </si>
  <si>
    <t>Vybourání dřevěných rámů oken s křídly, dveřních zárubní, vrat, stěn, ostění nebo obkladů rámů oken s křídly dvojitých, plochy přes 4 m2</t>
  </si>
  <si>
    <t>"dle výkresu č.710, bod B7"   2*(1,98*2,75+1,0*1,0*pi/2)+1,46*2,48</t>
  </si>
  <si>
    <t>48</t>
  </si>
  <si>
    <t>96807286x</t>
  </si>
  <si>
    <t>Vybourání zastiňovací techniky na okenních otvorech v ploše nad 2,0m, vč.odpojení do rozvodů elektro.</t>
  </si>
  <si>
    <t>1139703243</t>
  </si>
  <si>
    <t>"dle výkresu č.510, bod B8"   (1,98+2,025)*3,715</t>
  </si>
  <si>
    <t>49</t>
  </si>
  <si>
    <t>968072875</t>
  </si>
  <si>
    <t>Vybourání svinovacích rolet mřížových pl do 2 m2</t>
  </si>
  <si>
    <t>635604506</t>
  </si>
  <si>
    <t>Vybourání kovových rámů oken s křídly, dveřních zárubní, vrat, stěn, ostění nebo obkladů rolet svinovacích mřížových, plochy do 2 m2</t>
  </si>
  <si>
    <t>"dle výkresu č.511 - P12"   2*2*0,6*0,4</t>
  </si>
  <si>
    <t>50</t>
  </si>
  <si>
    <t>971033161</t>
  </si>
  <si>
    <t>Vybourání otvorů ve zdivu cihelném D do 60 mm na MVC nebo MV tl do 600 mm</t>
  </si>
  <si>
    <t>-2141912128</t>
  </si>
  <si>
    <t>Vybourání otvorů ve zdivu základovém nebo nadzákladovém z cihel, tvárnic, příčkovek z cihel pálených na maltu vápennou nebo vápenocementovou průměru profilu do 60 mm, tl. do 600 mm</t>
  </si>
  <si>
    <t>"pro elektro - dle výkresu elektro"   4</t>
  </si>
  <si>
    <t>51</t>
  </si>
  <si>
    <t>971033641</t>
  </si>
  <si>
    <t>Vybourání otvorů ve zdivu cihelném pl do 4 m2 na MVC nebo MV tl do 300 mm</t>
  </si>
  <si>
    <t>1999586402</t>
  </si>
  <si>
    <t>Vybourání otvorů ve zdivu základovém nebo nadzákladovém z cihel, tvárnic, příčkovek z cihel pálených na maltu vápennou nebo vápenocementovou plochy do 4 m2, tl. do 300 mm</t>
  </si>
  <si>
    <t>"dle výkresu č.510, bod B1"   1,1*0,3*2,1</t>
  </si>
  <si>
    <t>52</t>
  </si>
  <si>
    <t>972054141</t>
  </si>
  <si>
    <t>Vybourání otvorů v ŽB stropech nebo klenbách pl do 0,0225 m2 tl do 150 mm</t>
  </si>
  <si>
    <t>-1610678823</t>
  </si>
  <si>
    <t>Vybourání otvorů ve stropech nebo klenbách železobetonových bez odstranění podlahy a násypu, plochy do 0,0225 m2, tl. do 150 mm</t>
  </si>
  <si>
    <t>53</t>
  </si>
  <si>
    <t>972054491</t>
  </si>
  <si>
    <t>Vybourání otvorů v ŽB stropech nebo klenbách pl do 1 m2 tl přes 80 mm</t>
  </si>
  <si>
    <t>-687455795</t>
  </si>
  <si>
    <t>Vybourání otvorů ve stropech nebo klenbách železobetonových bez odstranění podlahy a násypu, plochy do 1 m2, tl. přes 80 mm</t>
  </si>
  <si>
    <t>"dle výkresu č.520, B10"   4*1,3*0,4*0,35</t>
  </si>
  <si>
    <t>54</t>
  </si>
  <si>
    <t>974031132</t>
  </si>
  <si>
    <t>Vysekání rýh ve zdivu cihelném hl do 50 mm š do 70 mm</t>
  </si>
  <si>
    <t>-1170992839</t>
  </si>
  <si>
    <t>Vysekání rýh ve zdivu cihelném na maltu vápennou nebo vápenocementovou do hl. 50 mm a šířky do 70 mm</t>
  </si>
  <si>
    <t>"svislé drážky"               5*2,94+4,16+4,2</t>
  </si>
  <si>
    <t>"vodorovné drážky"   11,285+1,57</t>
  </si>
  <si>
    <t>55</t>
  </si>
  <si>
    <t>974031167</t>
  </si>
  <si>
    <t>Vysekání rýh ve zdivu cihelném hl do 150 mm š do 300 mm</t>
  </si>
  <si>
    <t>-1845213356</t>
  </si>
  <si>
    <t>Vysekání rýh ve zdivu cihelném na maltu vápennou nebo vápenocementovou do hl. 150 mm a šířky do 300 mm</t>
  </si>
  <si>
    <t>"dle výkresu č.510, bod B6"   5,0</t>
  </si>
  <si>
    <t>56</t>
  </si>
  <si>
    <t>974031666</t>
  </si>
  <si>
    <t>Vysekání rýh ve zdivu cihelném pro vtahování nosníků hl do 150 mm v do 250 mm</t>
  </si>
  <si>
    <t>955936710</t>
  </si>
  <si>
    <t>Vysekání rýh ve zdivu cihelném na maltu vápennou nebo vápenocementovou pro vtahování nosníků do zdí, před vybouráním otvoru do hl. 150 mm, při v. nosníku do 250 mm</t>
  </si>
  <si>
    <t>"dle výkresu 511, pro dveře DI/01"   1,5</t>
  </si>
  <si>
    <t>997</t>
  </si>
  <si>
    <t>Přesun sutě</t>
  </si>
  <si>
    <t>57</t>
  </si>
  <si>
    <t>997013216</t>
  </si>
  <si>
    <t>Vnitrostaveništní doprava suti a vybouraných hmot pro budovy v do 21 m ručně</t>
  </si>
  <si>
    <t>t</t>
  </si>
  <si>
    <t>-228045234</t>
  </si>
  <si>
    <t>Vnitrostaveništní doprava suti a vybouraných hmot vodorovně do 50 m svisle ručně pro budovy a haly výšky přes 18 do 21 m</t>
  </si>
  <si>
    <t>58</t>
  </si>
  <si>
    <t>997013501</t>
  </si>
  <si>
    <t>Odvoz suti a vybouraných hmot na skládku nebo meziskládku do 1 km se složením</t>
  </si>
  <si>
    <t>-869254008</t>
  </si>
  <si>
    <t>Odvoz suti a vybouraných hmot na skládku nebo meziskládku se složením, na vzdálenost do 1 km</t>
  </si>
  <si>
    <t>59</t>
  </si>
  <si>
    <t>997013509</t>
  </si>
  <si>
    <t>Příplatek k odvozu suti a vybouraných hmot na skládku ZKD 1 km přes 1 km</t>
  </si>
  <si>
    <t>650512193</t>
  </si>
  <si>
    <t>Odvoz suti a vybouraných hmot na skládku nebo meziskládku se složením, na vzdálenost Příplatek k ceně za každý další i započatý 1 km přes 1 km</t>
  </si>
  <si>
    <t>"odvoz do 20km"   (20-1)*7,878</t>
  </si>
  <si>
    <t>60</t>
  </si>
  <si>
    <t>997013602</t>
  </si>
  <si>
    <t>Poplatek za uložení na skládce (skládkovné) stavebního odpadu železobetonového kód odpadu 17 01 01</t>
  </si>
  <si>
    <t>-488761726</t>
  </si>
  <si>
    <t>Poplatek za uložení stavebního odpadu na skládce (skládkovné) z armovaného betonu zatříděného do Katalogu odpadů pod kódem 17 01 01</t>
  </si>
  <si>
    <t>"dle kapitoly 96"   1,498</t>
  </si>
  <si>
    <t>61</t>
  </si>
  <si>
    <t>997013603</t>
  </si>
  <si>
    <t>Poplatek za uložení na skládce (skládkovné) stavebního odpadu cihelného kód odpadu 17 01 02</t>
  </si>
  <si>
    <t>-1769344946</t>
  </si>
  <si>
    <t>Poplatek za uložení stavebního odpadu na skládce (skládkovné) cihelného zatříděného do Katalogu odpadů pod kódem 17 01 02</t>
  </si>
  <si>
    <t>"dle kapitoly 96"   2,684</t>
  </si>
  <si>
    <t>62</t>
  </si>
  <si>
    <t>997013631</t>
  </si>
  <si>
    <t>Poplatek za uložení na skládce (skládkovné) stavebního odpadu směsného kód odpadu 17 09 04</t>
  </si>
  <si>
    <t>251331932</t>
  </si>
  <si>
    <t>Poplatek za uložení stavebního odpadu na skládce (skládkovné) směsného stavebního a demoličního zatříděného do Katalogu odpadů pod kódem 17 09 04</t>
  </si>
  <si>
    <t>"dle kapitoly 96"   1,755</t>
  </si>
  <si>
    <t>63</t>
  </si>
  <si>
    <t>997013811</t>
  </si>
  <si>
    <t>Poplatek za uložení na skládce (skládkovné) stavebního odpadu dřevěného kód odpadu 17 02 01</t>
  </si>
  <si>
    <t>1227127900</t>
  </si>
  <si>
    <t>Poplatek za uložení stavebního odpadu na skládce (skládkovné) dřevěného zatříděného do Katalogu odpadů pod kódem 17 02 01</t>
  </si>
  <si>
    <t>"dle kapitoly 96"   1,933</t>
  </si>
  <si>
    <t>998</t>
  </si>
  <si>
    <t>Přesun hmot</t>
  </si>
  <si>
    <t>64</t>
  </si>
  <si>
    <t>998018003</t>
  </si>
  <si>
    <t>Přesun hmot ruční pro budovy v do 24 m</t>
  </si>
  <si>
    <t>-704366752</t>
  </si>
  <si>
    <t>Přesun hmot pro budovy občanské výstavby, bydlení, výrobu a služby ruční - bez užití mechanizace vodorovná dopravní vzdálenost do 100 m pro budovy s jakoukoliv nosnou konstrukcí výšky přes 12 do 24 m</t>
  </si>
  <si>
    <t>PSV</t>
  </si>
  <si>
    <t>Práce a dodávky PSV</t>
  </si>
  <si>
    <t>720</t>
  </si>
  <si>
    <t>Zdravotechnika</t>
  </si>
  <si>
    <t>65</t>
  </si>
  <si>
    <t>01zti</t>
  </si>
  <si>
    <t>Dod+mtž ZTI - viz. samostatný rozpočet</t>
  </si>
  <si>
    <t>-1118970941</t>
  </si>
  <si>
    <t>762</t>
  </si>
  <si>
    <t>Konstrukce tesařské</t>
  </si>
  <si>
    <t>66</t>
  </si>
  <si>
    <t>762511282x</t>
  </si>
  <si>
    <t>Podlahové kce podkladové dvouvrstvé z desek OSB tl 2x12 mm broušených na pero a drážku kotvených do stávající dřevěné podlahy</t>
  </si>
  <si>
    <t>-2000745616</t>
  </si>
  <si>
    <t>"dle výkresu 511, překrytí stávající dřevěné podlahy"   9,22*6,1-6,165*1,45</t>
  </si>
  <si>
    <t>67</t>
  </si>
  <si>
    <t>762595001</t>
  </si>
  <si>
    <t>Spojovací prostředky pro položení dřevěných podlah a zakrytí kanálů</t>
  </si>
  <si>
    <t>-1752459731</t>
  </si>
  <si>
    <t>Spojovací prostředky podlah a podkladových konstrukcí hřebíky, vruty</t>
  </si>
  <si>
    <t>68</t>
  </si>
  <si>
    <t>998762103</t>
  </si>
  <si>
    <t>Přesun hmot tonážní pro kce tesařské v objektech v do 24 m</t>
  </si>
  <si>
    <t>-1938734738</t>
  </si>
  <si>
    <t>Přesun hmot pro konstrukce tesařské stanovený z hmotnosti přesunovaného materiálu vodorovná dopravní vzdálenost do 50 m v objektech výšky přes 12 do 24 m</t>
  </si>
  <si>
    <t>763</t>
  </si>
  <si>
    <t>Konstrukce suché výstavby</t>
  </si>
  <si>
    <t>69</t>
  </si>
  <si>
    <t>76311</t>
  </si>
  <si>
    <t>*Popis obsahu ceny SDK konstrukcí : do cen kalkulovat ukončení u okrajů, závěsné a nosné konstrukce pro mtž ZTI, ÚT vč.zesílení nosné konstrukce. Dále do ceny kalkulovat ochranu hran a rohů Al úhelníkem, zřízení otvorů pro svítidla a prostupy rozvodů prof</t>
  </si>
  <si>
    <t>1986974442</t>
  </si>
  <si>
    <t>Popis obsahu ceny SDK konstrukcí : do cen kalkulovat ukončení u okrajů, závěsné a nosné konstrukce pro mtž ZTI, ÚT vč.zesílení nosné konstrukce. Dále do ceny kalkulovat ochranu hran a rohů Al úhelníkem, zřízení otvorů pro svítidla a prostupy rozvodů profesí. Konstrukce budou prvedeny a dilatovány dle technologických pravidel výrobce.</t>
  </si>
  <si>
    <t>70</t>
  </si>
  <si>
    <t>763121411</t>
  </si>
  <si>
    <t>SDK stěna předsazená tl 62,5 mm profil CW+UW 50 deska 1xA 12,5 bez izolace EI 15</t>
  </si>
  <si>
    <t>-60093987</t>
  </si>
  <si>
    <t>Stěna předsazená ze sádrokartonových desek s nosnou konstrukcí z ocelových profilů CW, UW jednoduše opláštěná deskou standardní A tl. 12,5 mm bez izolace, EI 15, stěna tl. 62,5 mm, profil 50</t>
  </si>
  <si>
    <t>dle výkresu č.711 a 713, bod P7:</t>
  </si>
  <si>
    <t>"čelo balkonu"   9,22*1,7</t>
  </si>
  <si>
    <t>"dtto, bod P13:</t>
  </si>
  <si>
    <t>"za jevištěm"   (3,145+5,28+1,92)*3,555-1,38*2,6</t>
  </si>
  <si>
    <t>71</t>
  </si>
  <si>
    <t>763121511</t>
  </si>
  <si>
    <t>SDK stěna předsazená tl 39,5 mm profil CD+UD desky 1xA 12,5 bez izolace EI 15</t>
  </si>
  <si>
    <t>488434228</t>
  </si>
  <si>
    <t>Stěna předsazená ze sádrokartonových desek s nosnou konstrukcí z ocelových profilů CD a UD, s kotvením CD po 1 500 mm jednoduše opláštěná deskou standardní A tl. 12,5 mm, stěna tl. 39,5 mm, bez izolace, EI 15</t>
  </si>
  <si>
    <t>"dle výkresu č.530 - opláštění VZT jednotek"   2*(2*(2,79+2,67)*1,5+2,79*2,67)</t>
  </si>
  <si>
    <t>72</t>
  </si>
  <si>
    <t>763131531x</t>
  </si>
  <si>
    <t>SDK podhled deska 1xDF 12,5 bez izolace jednovrstvá spodní kce profil CD+UD EI 15 s útlumem hluku až 71 dB</t>
  </si>
  <si>
    <t>774901220</t>
  </si>
  <si>
    <t>Podhled ze sádrokartonových desek jednovrstvá zavěšená spodní konstrukce z ocelových profilů CD, UD jednoduše opláštěná deskou protipožární DF, tl. 12,5 mm, bez izolace, EI 15 s útlumem hluku až 71 dB</t>
  </si>
  <si>
    <t>"dle výkresu č.511, bod P8"   9,22*3,235</t>
  </si>
  <si>
    <t>73</t>
  </si>
  <si>
    <t>763132931</t>
  </si>
  <si>
    <t>Vyspravení SDK podhledu, podkroví plochy do 0,25 m2 deska 1xA 12,5</t>
  </si>
  <si>
    <t>-585926702</t>
  </si>
  <si>
    <t>Vyspravení sádrokartonových podhledů nebo podkroví plochy jednotlivě přes 0,10 do 0,25 m2 desky tl. 12,5 mm standardní A</t>
  </si>
  <si>
    <t>74</t>
  </si>
  <si>
    <t>76316-01</t>
  </si>
  <si>
    <t>*Dod+mtž akustického obkladu stěn v rastru do 600x2700mm v tl.40mm, montované na svislo, jádro v plástvích lisovaná skelná vlákna, povrch zesílená sklovláknitá tkanina, vč.nosného roštu, spoj.a kotevního materiálu a všech syst.doplňků. Bližší schéma rozvr</t>
  </si>
  <si>
    <t>2132196118</t>
  </si>
  <si>
    <t>Dod+mtž akustického obkladu stěn v rastru do 600x2700mm v tl.40mm, montované na svislo, jádro v plástvích lisovaná skelná vlákna, povrch zesílená sklovláknitá tkanina, vč.nosného roštu, spoj.a kotevního materiálu a všech syst.doplňků. Bližší schéma rozvržení viz výkres č.713 (bod P6) a specifkace vlastností viz.Technická zpráva.</t>
  </si>
  <si>
    <t>dle výkresu č.713:</t>
  </si>
  <si>
    <t>"v úrovni 3.NP - nad jevištěm"   5,035*(1,885+2,7)</t>
  </si>
  <si>
    <t>"2.NP - hlediště"                              9,22*2,7+2*3,535*(2,7+0,37/2)</t>
  </si>
  <si>
    <t>"3.NP - balkon"                                 9,22*2,7+2*(5,15*2,7+3,0*1,8/2+1,15*1,8)-1,0*2,02</t>
  </si>
  <si>
    <t>75</t>
  </si>
  <si>
    <t>76390-01</t>
  </si>
  <si>
    <t>Zatmelení prostupů protipožárním tmelem v SDK kcích.</t>
  </si>
  <si>
    <t>-686216842</t>
  </si>
  <si>
    <t>"4.NP - SDK opláštění VZT jednotek"   2*2*(1,5+0,35+1,8+1,0)</t>
  </si>
  <si>
    <t>76</t>
  </si>
  <si>
    <t>998763303</t>
  </si>
  <si>
    <t>Přesun hmot tonážní pro sádrokartonové konstrukce v objektech v do 24 m</t>
  </si>
  <si>
    <t>2021672110</t>
  </si>
  <si>
    <t>Přesun hmot pro konstrukce montované z desek sádrokartonových, sádrovláknitých, cementovláknitých nebo cementových stanovený z hmotnosti přesunovaného materiálu vodorovná dopravní vzdálenost do 50 m v objektech výšky přes 12 do 24 m</t>
  </si>
  <si>
    <t>766</t>
  </si>
  <si>
    <t>Konstrukce truhlářské</t>
  </si>
  <si>
    <t>77</t>
  </si>
  <si>
    <t>76641181x</t>
  </si>
  <si>
    <t>Demontáž truhlářského obložení stěn z panelů plochy do 1,5 m2 k dalšímu použití</t>
  </si>
  <si>
    <t>-1067075645</t>
  </si>
  <si>
    <t>Demontáž obložení stěn panely, plochy do 1,5 m2 k dalšímu použití</t>
  </si>
  <si>
    <t>"pro elektro, m.č.-102" 11,285*1,0</t>
  </si>
  <si>
    <t>78</t>
  </si>
  <si>
    <t>766416242</t>
  </si>
  <si>
    <t>Montáž obložení stěn plochy přes 5 m2 panely z aglomerovaných desek do 1,50 m2</t>
  </si>
  <si>
    <t>1072910077</t>
  </si>
  <si>
    <t>Montáž obložení stěn plochy přes 5 m2 panely obkladovými z aglomerovaných desek, plochy přes 0,60 do 1,50 m2</t>
  </si>
  <si>
    <t>79</t>
  </si>
  <si>
    <t>76662-01</t>
  </si>
  <si>
    <t>*OI/01,02 - Dod+mtž vnějšího okna roz.1980x3175mm s obloukovým nadsvětlíkem, členění 3x3 z toho 6 křídel otevíravých/vyklápěcích a 3 (luneta) pevně zasklených. Okno s přerušeým tepelným mostem, kování kovové zátěžové dle konkrétní nabídky dodavatele. Zask</t>
  </si>
  <si>
    <t>soub</t>
  </si>
  <si>
    <t>449426006</t>
  </si>
  <si>
    <t>OI/01,02 - Dod+mtž vnějšího okna roz.1980x3175mm s obloukovým nadsvětlíkem, členění 3x3 z toho 6 křídel otevíravých/vyklápěcích a 3 (luneta) pevně zasklených. Okno s přerušeým tepelným mostem, kování kovové zátěžové dle konkrétní nabídky dodavatele. Zasklení trojnásobné čiré tepelně-izolační. Povrch vyvzorkovat dle původního nátěru. Bližší popis a schéma dle výpisu č.810 a dle Tech.zprávy.</t>
  </si>
  <si>
    <t>80</t>
  </si>
  <si>
    <t>76662-02</t>
  </si>
  <si>
    <t xml:space="preserve">*OI/04 - Dod+mtž vnějšího okna roz.1460x2480mm, členění 2x3, všechna křídla otevíravé/vyklápěcí. Okno s přerušeým tepelným mostem, kování kovové zátěžové dle konkrétní nabídky dodavatele. Zasklení trojnásobné čiré tepelně-izolační. Povrch vyvzorkovat dle </t>
  </si>
  <si>
    <t>-1548625234</t>
  </si>
  <si>
    <t>OI/04 - Dod+mtž vnějšího okna roz.1460x2480mm, členění 2x3, všechna křídla otevíravé/vyklápěcí. Okno s přerušeým tepelným mostem, kování kovové zátěžové dle konkrétní nabídky dodavatele. Zasklení trojnásobné čiré tepelně-izolační. Povrch vyvzorkovat dle původního nátěru. Bližší popis a schéma dle výpisu č.810 a dle Tech.zprávy.</t>
  </si>
  <si>
    <t>81</t>
  </si>
  <si>
    <t>76669-DI01</t>
  </si>
  <si>
    <t>*DI/01 - Dod+mtž dveří 1kř.rozměru 900x2100mm, zárubeď dřevěná rámová do nosné stěny barva dub, dveří křídlo dýha dub s akustickou izolací, kování kovové klika/klika se zámkem FAB a dveřní zarážkou dle konkrétní nabídky dodavatele, součástí dveří je samoz</t>
  </si>
  <si>
    <t>1238265447</t>
  </si>
  <si>
    <t>DI/01 - Dod+mtž dveří 1kř.rozměru 900x2100mm, zárubeď dřevěná rámová do nosné stěny barva dub, dveří křídlo dýha dub s akustickou izolací, kování kovové klika/klika se zámkem FAB a dveřní zarážkou dle konkrétní nabídky dodavatele, součástí dveří je samozavírač. Požární odolnost EW 30 DP3C. Vše vč.spoj.a kotevního materiálu a všech doplňků. Bližší popis a schéma dle výpisu 810 a v Tech.zprávě.</t>
  </si>
  <si>
    <t>82</t>
  </si>
  <si>
    <t>76669-T/01</t>
  </si>
  <si>
    <t>T/01 - Dod+mtž vnitřního parapetu roz.2200x630mm s ABS hranou, a dřevěnou mřížkou roz.cca 2000x150mm, vysokotlaký laminát, b.šedočerná. Vše vč.spoj.a kotevního materiálu a všech doplňků. Schéma a popis viz.výpis č.820.</t>
  </si>
  <si>
    <t>-860726288</t>
  </si>
  <si>
    <t>83</t>
  </si>
  <si>
    <t>76669-T/02</t>
  </si>
  <si>
    <t>T/02 - Dod+mtž vnitřního parapetu roz.2150x630mm s ABS hranou, a dřevěnou mřížkou roz.cca 2000x150mm, vysokotlaký laminát, b.šedočerná. Vše vč.spoj.a kotevního materiálu a všech doplňků. Schéma a popis viz.výpis č.820.</t>
  </si>
  <si>
    <t>-2053775571</t>
  </si>
  <si>
    <t>84</t>
  </si>
  <si>
    <t>76699-T/03</t>
  </si>
  <si>
    <t>T/03 - Dod+mtž atyp.skříně na rekvizity roz.1900x500x4000mm, součástí 4x uzamykatelná zásuvka, tyč na ramínka, 3 police, vč.servisního žebříku. Bližší popis a schéma viz.výpis č.810.</t>
  </si>
  <si>
    <t>-52012547</t>
  </si>
  <si>
    <t>85</t>
  </si>
  <si>
    <t>76699-T/04</t>
  </si>
  <si>
    <t>T/04 - Dod+mtž nové rámové kce jeviště roz.6165x2100mm, z dřevěných hranolů, desek OSB 3 N tl.15mm, součástí podkladky z příčkovek z porobetonu tl.150mm (12 kusů), vč.impregnačního nátěru a akustické izolace. Vše vč.spoj.a kotevního materiálu. Bližší popi</t>
  </si>
  <si>
    <t>1642752215</t>
  </si>
  <si>
    <t>T/04 - Dod+mtž nové rámové kce jeviště roz.6165x2100mm, z dřevěných hranolů, desek OSB 3 N tl.15mm, součástí podkladky z příčkovek z porobetonu tl.150mm (12 kusů), vč.impregnačního nátěru a akustické izolace. Vše vč.spoj.a kotevního materiálu. Bližší popis a schéma viz.výpis č.820.</t>
  </si>
  <si>
    <t>86</t>
  </si>
  <si>
    <t>76699-T/05</t>
  </si>
  <si>
    <t>T/05 - Dod+mtž nového ovládacího pultu pro divadelní audiotechniku roz.1100x500x1000mm vč.vrchního pultu. Bližší popis a schéma viz.výpis č.810.</t>
  </si>
  <si>
    <t>772645411</t>
  </si>
  <si>
    <t>87</t>
  </si>
  <si>
    <t>76699-T/15</t>
  </si>
  <si>
    <t>T/15 - Kontrola a případná oprava kování a pohyblivých částí sedaček, oprava povrchů dřevěných částí (přebroušení a nový lazurovací nátěr), nové čalounění. Vše vč.spoj.a kotevního materiálu a všech doplňků. Bližší popis a schéma viz.výpis č.820.</t>
  </si>
  <si>
    <t>1785973886</t>
  </si>
  <si>
    <t>"dle výpisu č.820"   154</t>
  </si>
  <si>
    <t>88</t>
  </si>
  <si>
    <t>998766103</t>
  </si>
  <si>
    <t>Přesun hmot tonážní pro konstrukce truhlářské v objektech v do 24 m</t>
  </si>
  <si>
    <t>562869778</t>
  </si>
  <si>
    <t>Přesun hmot pro konstrukce truhlářské stanovený z hmotnosti přesunovaného materiálu vodorovná dopravní vzdálenost do 50 m v objektech výšky přes 12 do 24 m</t>
  </si>
  <si>
    <t>767</t>
  </si>
  <si>
    <t>Konstrukce zámečnické</t>
  </si>
  <si>
    <t>89</t>
  </si>
  <si>
    <t>76790-Z01</t>
  </si>
  <si>
    <t>-1239702828</t>
  </si>
  <si>
    <t>Z/01 - Dod+mtž stropního držáku pro dataprojektor, teleskopický 43-65cm, naklápěcí 30°, pojistné lanko, max.nosnost 20kg, vše vč.spoj.materiálu. Viz.výpis č..830.</t>
  </si>
  <si>
    <t>90</t>
  </si>
  <si>
    <t>76790-Z02</t>
  </si>
  <si>
    <t>Z/02 - Dod+mtž konzole pro umístění divadelních reflektorů z ocel.trubky hladké DN57x3,2mm a kotevního plechu P4, synt.nátěr, součástí systémové úchyty na konzole (12 kusů), vše vč.spojovacího a kotev.materiálu.  Viz.výpis č.830.</t>
  </si>
  <si>
    <t>-275280206</t>
  </si>
  <si>
    <t>Z/02 - Dod+mtž konzole pro umístění divadelních reflektorů z ocel.trubky hladké DN57x3,2mm a kotevního plechu P4, synt.nátěr, součástí systémové úchyty na konzole (12 kusů), vše vč.spojovacího a kotev.materiálu. Viz.výpis č.830.</t>
  </si>
  <si>
    <t>91</t>
  </si>
  <si>
    <t>76790-Z04</t>
  </si>
  <si>
    <t>Z/04 - Dod+mtž jevištní rampy z ocel.trubky hladké DN57x3,2mm dl.5300mm a kotevního plechu P4 (celkem 3 kusy), synt.nátěr, součástí systémové úchyty na konzole (8 kusů), vše vč.spojovacího a kotev.materiálu.  Viz.výpis č.830.</t>
  </si>
  <si>
    <t>kg</t>
  </si>
  <si>
    <t>268691133</t>
  </si>
  <si>
    <t>Z/04 - Dod+mtž jevištní rampy z ocel.trubky hladké DN57x3,2mm dl.5300mm a kotevního plechu P4 (celkem 3 kusy), synt.nátěr, součástí systémové úchyty na konzole (8 kusů), vše vč.spojovacího a kotev.materiálu. Viz.výpis č.830.</t>
  </si>
  <si>
    <t>"viz.výpis č.830"   68,0</t>
  </si>
  <si>
    <t>92</t>
  </si>
  <si>
    <t>76790-Z05</t>
  </si>
  <si>
    <t>-1997357885</t>
  </si>
  <si>
    <t>Z/05 - Dodávka ocel.stativu se třemi výsuvnými sekcemi, nosnost 40 kg, výška 130-335cm, stavitelná noha, b.černá nebo chrom.</t>
  </si>
  <si>
    <t>"Viz.výpis č.830"   2</t>
  </si>
  <si>
    <t>93</t>
  </si>
  <si>
    <t>76790-Z06</t>
  </si>
  <si>
    <t>Z/06 - Dod+mtž vysokozátěžové konzole pro venkovní jednotky chlazení, povrch.úprava žár.pozink, ocel.nosník tl.6mm. Vše vč.spoj.a kotevního materiálu a všech doplňků. Viz.výpis č.830.</t>
  </si>
  <si>
    <t>1988411822</t>
  </si>
  <si>
    <t>"Viz.výpis č.830"   4</t>
  </si>
  <si>
    <t>76790-Z07</t>
  </si>
  <si>
    <t>1423387759</t>
  </si>
  <si>
    <t>Z/07 - Dod+mtž revizních dvířek 2kř roz.1800x1000mm, rám i křídlo z ocel.plechu, výplň křídel z požárně ochranných desek, skryté panty, pož.odolnost EI 15. Vše vč.spoj.a kotevního materiálu a všech doplňků. Z/06 - Dod+mtž vysokozátěžové konzole pro venkovní jednotky chlazení, povrch.úprava žár.pozink, ocel.nosník tl.6mm. Vše vč.spoj.a kotevního materiálu a všech doplňků. Viz.výpis č.830.</t>
  </si>
  <si>
    <t>"Viz.výpis č.830."   2</t>
  </si>
  <si>
    <t>76795-01</t>
  </si>
  <si>
    <t>Dod+mtž jevištní opony pro plochu 5,0x3,3m2, jevištní samet, nosná kce s uchycením do stropu, pohon ruční. Vše vč.spoj.a kotevního materiálu a všech doplňků. Bližší popis a schéma viz Tech.zpráva a výkres č.712.</t>
  </si>
  <si>
    <t>1607286841</t>
  </si>
  <si>
    <t>76795-02</t>
  </si>
  <si>
    <t>Dod+mtž screenové rolety pro zatemnění, roz.3020x4500mm, pohon elektrický, ovládání dálkové. Vše vč.spoj.a kotevního materiálu, napojení na stávající rozvody elektro a všechny potřebné přípomoce.</t>
  </si>
  <si>
    <t>-432974593</t>
  </si>
  <si>
    <t>97</t>
  </si>
  <si>
    <t>76795-03</t>
  </si>
  <si>
    <t>Dod+mtž screenové rolety pro zatemnění, roz.3110x4500mm, pohon elektrický, ovládání dálkové. Vše vč.spoj.a kotevního materiálu, napojení na stávající rozvody elektro a všechny potřebné přípomoce.</t>
  </si>
  <si>
    <t>-1024404539</t>
  </si>
  <si>
    <t>98</t>
  </si>
  <si>
    <t>76795-04</t>
  </si>
  <si>
    <t>*Dod+mtž černého nařaseného závěru za jevištěm roz.5800+4600x3600mm, nosné kolejnice s ohybem, nařasená látka spňující příslušnou nehořlavost, řasení 1:1,8, ovládání manuální. Vše vč.spoj.a kotevního materiálu a všech syst.doplňků. Bližší popis viz Tech.z</t>
  </si>
  <si>
    <t>-433243868</t>
  </si>
  <si>
    <t>Dod+mtž černého nařaseného závěru za jevištěm roz.5800+4600x3600mm, nosné kolejnice s ohybem, nařasená látka spňující příslušnou nehořlavost, řasení 1:1,8, ovládání manuální. Vše vč.spoj.a kotevního materiálu a všech syst.doplňků. Bližší popis viz Tech.zpráva a výkresová dokumentace.</t>
  </si>
  <si>
    <t>99</t>
  </si>
  <si>
    <t>76799-01</t>
  </si>
  <si>
    <t>1306761003</t>
  </si>
  <si>
    <t>Dod+mtž ocelové kce opláštění VZT jednotek ve 4.NP z jaklů 80x80x2 a ocel.plechu tl.4mm, povrchová úprava synt.nátěr, vše vč.spoj.a kotevního materiálu, všech doplňků a napojení na uzemnění. Bližší popis a schéma viz výkres č.530</t>
  </si>
  <si>
    <t>"dle výkresu č.530"   205,561</t>
  </si>
  <si>
    <t>100</t>
  </si>
  <si>
    <t>76799-02</t>
  </si>
  <si>
    <t>1439869187</t>
  </si>
  <si>
    <t>Přeleštění stávajícího mosazného madla na balkoně.</t>
  </si>
  <si>
    <t>"dle výkresu č.511"   9,2</t>
  </si>
  <si>
    <t>101</t>
  </si>
  <si>
    <t>998767103</t>
  </si>
  <si>
    <t>Přesun hmot tonážní pro zámečnické konstrukce v objektech v do 24 m</t>
  </si>
  <si>
    <t>1520851691</t>
  </si>
  <si>
    <t>Přesun hmot pro zámečnické konstrukce stanovený z hmotnosti přesunovaného materiálu vodorovná dopravní vzdálenost do 50 m v objektech výšky přes 12 do 24 m</t>
  </si>
  <si>
    <t>776</t>
  </si>
  <si>
    <t>Podlahy povlakové</t>
  </si>
  <si>
    <t>102</t>
  </si>
  <si>
    <t>77610-01</t>
  </si>
  <si>
    <t>Dod+mtž zátěžového koberce tl.6,5mm, vč.potřebného vyspravení a očištění podkladu, spojovacího materiálu a všech systémových doplňků. Bližší specifikace dle Technické zprávy. Počítat se zvýšeným prořezem a s vyšší pracností.</t>
  </si>
  <si>
    <t>1260930286</t>
  </si>
  <si>
    <t>"m.č.2.10, 2.12 a 3.13"   25,0+130,2+46,41</t>
  </si>
  <si>
    <t>103</t>
  </si>
  <si>
    <t>998776103</t>
  </si>
  <si>
    <t>Přesun hmot tonážní pro podlahy povlakové v objektech v do 24 m</t>
  </si>
  <si>
    <t>534268309</t>
  </si>
  <si>
    <t>Přesun hmot pro podlahy povlakové stanovený z hmotnosti přesunovaného materiálu vodorovná dopravní vzdálenost do 50 m v objektech výšky přes 12 do 24 m</t>
  </si>
  <si>
    <t>783</t>
  </si>
  <si>
    <t>Dokončovací práce - nátěry</t>
  </si>
  <si>
    <t>104</t>
  </si>
  <si>
    <t>783101403</t>
  </si>
  <si>
    <t>Oprášení podkladu truhlářských konstrukcí před provedením nátěru</t>
  </si>
  <si>
    <t>1791444634</t>
  </si>
  <si>
    <t>Příprava podkladu truhlářských konstrukcí před provedením nátěru oprášení</t>
  </si>
  <si>
    <t>"dle výpisu 810 - prvky OI03, OI05. Počítána 4x plocha okna dle metodiky ÚRS"   4*((1,98*2,6+1,0*1,0*pi/2)+3*2,025*1,335)</t>
  </si>
  <si>
    <t>"dle výpisu 820 - prvky T/06 až T/10. Počítána 2x plocha"   2*((1,28+1,33)*(0,63+0,1)+2,025*(0,7+0,1)+1,98*(0,1+0,31+0,1)+1,885*(0,14+0,96+0,1))</t>
  </si>
  <si>
    <t>"dle výpisu 820 - prvky T/11 a T12. Rozvinutá plocha"           (15,5+19,0)*2*(0,2+0,04)</t>
  </si>
  <si>
    <t>"dle výpisu 820 - prvky T/13. Počítána 2x plocha okna dle metodiky ÚRS"   2*2,28*0,89</t>
  </si>
  <si>
    <t>"dle výpisu 820 - prvek T/14. Převzata výměra z výpisu"                                      45,0</t>
  </si>
  <si>
    <t xml:space="preserve">"nová podlaha jeviště"                    6,165*2,105                                                                                   </t>
  </si>
  <si>
    <t>105</t>
  </si>
  <si>
    <t>783106801</t>
  </si>
  <si>
    <t>Odstranění nátěrů z truhlářských konstrukcí obroušením</t>
  </si>
  <si>
    <t>1108204214</t>
  </si>
  <si>
    <t>"dle výpisu 820 - prvky T/06 až T10. Počítána 2x plocha"        2*((1,28+1,33)*(0,63+0,1)+2,025*(0,7+0,1)+1,98*(0,1+0,31+0,1)+1,885*(0,14+0,96+0,1))</t>
  </si>
  <si>
    <t>106</t>
  </si>
  <si>
    <t>783106805</t>
  </si>
  <si>
    <t>Odstranění nátěrů z truhlářských konstrukcí opálením</t>
  </si>
  <si>
    <t>-19330304</t>
  </si>
  <si>
    <t>Odstranění nátěrů z truhlářských konstrukcí opálením s obroušením</t>
  </si>
  <si>
    <t>107</t>
  </si>
  <si>
    <t>783113101</t>
  </si>
  <si>
    <t>Jednonásobný napouštěcí syntetický nátěr truhlářských konstrukcí</t>
  </si>
  <si>
    <t>1784895107</t>
  </si>
  <si>
    <t>Napouštěcí nátěr truhlářských konstrukcí jednonásobný syntetický</t>
  </si>
  <si>
    <t>108</t>
  </si>
  <si>
    <t>783114101</t>
  </si>
  <si>
    <t>Základní jednonásobný syntetický nátěr truhlářských konstrukcí</t>
  </si>
  <si>
    <t>-1528762397</t>
  </si>
  <si>
    <t>Základní nátěr truhlářských konstrukcí jednonásobný syntetický</t>
  </si>
  <si>
    <t xml:space="preserve">"nová podlaha jeviště"                    6,165*2,105      </t>
  </si>
  <si>
    <t>109</t>
  </si>
  <si>
    <t>783117101</t>
  </si>
  <si>
    <t>Krycí jednonásobný syntetický nátěr truhlářských konstrukcí</t>
  </si>
  <si>
    <t>-490338240</t>
  </si>
  <si>
    <t>Krycí nátěr truhlářských konstrukcí jednonásobný syntetický</t>
  </si>
  <si>
    <t>110</t>
  </si>
  <si>
    <t>783301311</t>
  </si>
  <si>
    <t>Odmaštění zámečnických konstrukcí vodou ředitelným odmašťovačem</t>
  </si>
  <si>
    <t>-953271077</t>
  </si>
  <si>
    <t>Příprava podkladu zámečnických konstrukcí před provedením nátěru odmaštění odmašťovačem vodou ředitelným</t>
  </si>
  <si>
    <t>111</t>
  </si>
  <si>
    <t>783301401</t>
  </si>
  <si>
    <t>Ometení zámečnických konstrukcí</t>
  </si>
  <si>
    <t>821359543</t>
  </si>
  <si>
    <t>Příprava podkladu zámečnických konstrukcí před provedením nátěru ometení</t>
  </si>
  <si>
    <t>112</t>
  </si>
  <si>
    <t>783314101</t>
  </si>
  <si>
    <t>Základní jednonásobný syntetický nátěr zámečnických konstrukcí</t>
  </si>
  <si>
    <t>-58855267</t>
  </si>
  <si>
    <t>Základní nátěr zámečnických konstrukcí jednonásobný syntetický</t>
  </si>
  <si>
    <t>113</t>
  </si>
  <si>
    <t>783317101</t>
  </si>
  <si>
    <t>Krycí jednonásobný syntetický standardní nátěr zámečnických konstrukcí</t>
  </si>
  <si>
    <t>490594628</t>
  </si>
  <si>
    <t>Krycí nátěr (email) zámečnických konstrukcí jednonásobný syntetický standardní</t>
  </si>
  <si>
    <t>"Zábradlí Z/03, viz.výpis č.830"   70,0*0,25</t>
  </si>
  <si>
    <t>114</t>
  </si>
  <si>
    <t>783601325</t>
  </si>
  <si>
    <t>Odmaštění článkových otopných těles vodou ředitelným odmašťovačem před provedením nátěru</t>
  </si>
  <si>
    <t>-830199966</t>
  </si>
  <si>
    <t>Příprava podkladu otopných těles před provedením nátěrů článkových odmaštěním vodou ředitelným</t>
  </si>
  <si>
    <t>115</t>
  </si>
  <si>
    <t>783601421</t>
  </si>
  <si>
    <t>Ometení článkových otopných těles před provedením nátěru</t>
  </si>
  <si>
    <t>1580956594</t>
  </si>
  <si>
    <t>Příprava podkladu otopných těles před provedením nátěrů článkových očištění ometením</t>
  </si>
  <si>
    <t>116</t>
  </si>
  <si>
    <t>783617117</t>
  </si>
  <si>
    <t>Krycí dvojnásobný syntetický nátěr článkových otopných těles</t>
  </si>
  <si>
    <t>750932187</t>
  </si>
  <si>
    <t>Krycí nátěr (email) otopných těles článkových dvojnásobný syntetický</t>
  </si>
  <si>
    <t>"topná tělesa v m.č.2.12 - počítáno 3x pohledová plocha"   3*(3*2,0+2*1,28)*1,0</t>
  </si>
  <si>
    <t>117</t>
  </si>
  <si>
    <t>783827121</t>
  </si>
  <si>
    <t>Krycí jednonásobný akrylátový nátěr omítek stupně členitosti 1 a 2</t>
  </si>
  <si>
    <t>-1821643262</t>
  </si>
  <si>
    <t>Krycí (ochranný ) nátěr omítek jednonásobný hladkých omítek hladkých, zrnitých tenkovrstvých nebo štukových stupně členitosti 1 a 2 akrylátový</t>
  </si>
  <si>
    <t>784</t>
  </si>
  <si>
    <t>Dokončovací práce - malby a tapety</t>
  </si>
  <si>
    <t>118</t>
  </si>
  <si>
    <t>784181101</t>
  </si>
  <si>
    <t>Základní akrylátová jednonásobná penetrace podkladu v místnostech výšky do 3,80m</t>
  </si>
  <si>
    <t>1961660245</t>
  </si>
  <si>
    <t>Penetrace podkladu jednonásobná základní akrylátová v místnostech výšky do 3,80 m</t>
  </si>
  <si>
    <t>"m.č.2.10 - černé stěny, boky"   (3,145+1,92)*3,255</t>
  </si>
  <si>
    <t>"m.č.2.10 - odrazivý nátěr"            5,28*3,255</t>
  </si>
  <si>
    <t>119</t>
  </si>
  <si>
    <t>784181121</t>
  </si>
  <si>
    <t>Hloubková jednonásobná penetrace podkladu v místnostech výšky do 3,80 m</t>
  </si>
  <si>
    <t>1310191121</t>
  </si>
  <si>
    <t>Penetrace podkladu jednonásobná hloubková v místnostech výšky do 3,80 m</t>
  </si>
  <si>
    <t>malby opravné mimo sál, balkon a podium:</t>
  </si>
  <si>
    <t>"m.č.-102"   (2*3,8+2,62)*1,5+2*3,8*1,5</t>
  </si>
  <si>
    <t>"m.č.-116"     4,5*3,5</t>
  </si>
  <si>
    <t>"m.č.116"    5,0*3,5</t>
  </si>
  <si>
    <t>"m.č.118"    5,0*3,5</t>
  </si>
  <si>
    <t>"m.č.2.09"   3,0*3,45</t>
  </si>
  <si>
    <t>"m.č.2.11"   2*4,5*3,5</t>
  </si>
  <si>
    <t>"m.č.3.14"   2*4,5*3,5</t>
  </si>
  <si>
    <t>120</t>
  </si>
  <si>
    <t>784221101</t>
  </si>
  <si>
    <t>Dvojnásobné bílé malby ze směsí za sucha dobře otěruvzdorných v místnostech do 3,80 m</t>
  </si>
  <si>
    <t>333223059</t>
  </si>
  <si>
    <t>Malby z malířských směsí otěruvzdorných za sucha dvojnásobné, bílé za sucha otěruvzdorné dobře v místnostech výšky do 3,80 m</t>
  </si>
  <si>
    <t>121</t>
  </si>
  <si>
    <t>784221157</t>
  </si>
  <si>
    <t>Příplatek k cenám 2x maleb za sucha otěruvzdorných za barevnou malbu v odstínu náročném</t>
  </si>
  <si>
    <t>-748878571</t>
  </si>
  <si>
    <t>Malby z malířských směsí otěruvzdorných za sucha Příplatek k cenám dvojnásobných maleb na tónovacích automatech, v odstínu náročném</t>
  </si>
  <si>
    <t>122</t>
  </si>
  <si>
    <t>78490-01</t>
  </si>
  <si>
    <t>*Výmalba m.č.2.12, 3.13 a částečně 2.11 (aula, balkon, zázemí jeviště). Výška místnosti je 9,47m. Do jednotkové ceny započítat opravu štukatérské výzdoby a vyspravení stáv.povrchů, ometení, potřebné penetrace, tmelení, a potřebné škrabání a též vlastní že</t>
  </si>
  <si>
    <t>1995170645</t>
  </si>
  <si>
    <t>Výmalba m.č.2.12, 3.13 a částečně 2.11 (aula, balkon, zázemí jeviště). Výška místnosti je 9,47m. Do jednotkové ceny započítat opravu štukatérské výzdoby a vyspravení stáv.povrchů, ometení, potřebné penetrace, tmelení, a potřebné škrabání a též vlastní žebříky, plošiny a lešení. Výmalba je na stávající omítky a nové SDK obklady. Použití více různých tónů barev. Bližší popis a schéma viz řezy a pohledy. Výměra je pohledová plocha bez rozvinutých ploch ozdobných prvků.</t>
  </si>
  <si>
    <t>"stropy - aula, hlediště jeviště"   9,22*15,95+9,22*3,235+5,78*3,145</t>
  </si>
  <si>
    <t xml:space="preserve">"stěna nad jevištěm"                       9,22*9,47-5,035*(3,3+1,885+2,7)            </t>
  </si>
  <si>
    <t>"stěna za hledištěm"                        9,22*(1,75+0,53)</t>
  </si>
  <si>
    <t>"boční stěny auly"                             (10,78+10,9)*9,47+(5,15+5,015)*0,53+(3*(2*2,8+pi*2,2/2)+3*(2,0+2*1,4))*0,4+(1,0+2*2,05)*0,2</t>
  </si>
  <si>
    <t>"odpočet oken a dveří"                  -2*(2,2*2,8+1,1*1,1*pi/2)</t>
  </si>
  <si>
    <t>"zázemí"                                              (2*1,865+3,145)*4,055</t>
  </si>
  <si>
    <t>Práce a dodávky M</t>
  </si>
  <si>
    <t>21-M</t>
  </si>
  <si>
    <t>Elektromontáže</t>
  </si>
  <si>
    <t>123</t>
  </si>
  <si>
    <t>01sil</t>
  </si>
  <si>
    <t>Dod+mtž Silnoproudých rozvodů a osvětlení - viz. samostatný rozpočet</t>
  </si>
  <si>
    <t>900887940</t>
  </si>
  <si>
    <t>22-M02</t>
  </si>
  <si>
    <t>Slaboproudé rozvody</t>
  </si>
  <si>
    <t>124</t>
  </si>
  <si>
    <t>01slp</t>
  </si>
  <si>
    <t>-1380305954</t>
  </si>
  <si>
    <t>24-M00</t>
  </si>
  <si>
    <t>Vzduchotechnika</t>
  </si>
  <si>
    <t>125</t>
  </si>
  <si>
    <t>01vz</t>
  </si>
  <si>
    <t>Dod+mtž vzduchotechniky - viz. samostatný rozpočet</t>
  </si>
  <si>
    <t>-538829743</t>
  </si>
  <si>
    <t>02 - Vedlejší a ostatní náklady</t>
  </si>
  <si>
    <t>VRN - Vedlejší a ostatní rozpočtové náklady</t>
  </si>
  <si>
    <t>VRN</t>
  </si>
  <si>
    <t>Vedlejší a ostatní rozpočtové náklady</t>
  </si>
  <si>
    <t>01325400x</t>
  </si>
  <si>
    <t>Dokumentace skutečného provedení stavby zhotovená ve všech dotčených profesních částech, tisky, kompletace (3x listinné vyhotovení, 3 x DVD ve formátech dwg a pdf )</t>
  </si>
  <si>
    <t>1024</t>
  </si>
  <si>
    <t>-1797304919</t>
  </si>
  <si>
    <t>030001000x</t>
  </si>
  <si>
    <t>Zařízení staveniště:   zřízení a vybavení  v rozsahu dle velikosti stavby  vč. napojení na inž.sítě, oplocení, zabezpeční staveniště  vč. ostrahy staveniště a potřebného dopravního značení.  Náklady na provozování zařízení staveniště vč. nákladů na energi</t>
  </si>
  <si>
    <t>-906060166</t>
  </si>
  <si>
    <t>Zařízení staveniště: zřízení a vybavení v rozsahu dle velikosti stavby vč. napojení na inž.sítě, oplocení, zabezpeční staveniště vč. ostrahy staveniště a potřebného dopravního značení. Náklady na provozování zařízení staveniště vč. nákladů na energie a jeho zrušení po skončení stavby.</t>
  </si>
  <si>
    <t>0450020x</t>
  </si>
  <si>
    <t xml:space="preserve">Kompletační činnost dodavatele - zajištění činností související se zakázkou, tj. :  </t>
  </si>
  <si>
    <t>1510109126</t>
  </si>
  <si>
    <t>Kompletační činnost dodavatele - zajištění činností související se zakázkou, tj. : 
- účast ve všech fázích přípravy, realizace a dokončení zakázky, komplexního vyzkoušení, měření a odstranění vad díla podléhající záruční lhůtě.
- činnost související s dodávkou stavebních výrobků, materiálů, lešení, bednění, montážních strojů ....
- zajištění poradenství, tj. technická pomoc.
- zajištění podkladů, tj. výrobní dokumentace, rozpočty, zkoušky, protokoly vč. zakreslení změn do PD.
- účast na jednáních, zkouškách, odevzdávání konstrukcí, objektů a celků, účast na uvedení do zkušebního provozu.
- kontroly činností na staveništi, tj. výše uvedených činností i souvisejících správních činností a vedení stavebního deníku.</t>
  </si>
  <si>
    <t>0450020y</t>
  </si>
  <si>
    <t xml:space="preserve">Koordinační činnost dodavatele - zajištění veškerých činností související se zakázkou, tj. :  </t>
  </si>
  <si>
    <t>1826787461</t>
  </si>
  <si>
    <t>Koordinační činnost dodavatele - zajištění veškerých činností související se zakázkou, tj. : 
- koordinace prací mezi dodavateli.
- stanovení pořadí případně souběžného provádění prací a doby realizace.
- předávání staveniště jednotlivým subdodavatelům.
- předávání informací o změnách.
- řešení vazeb na okolí staveniště.</t>
  </si>
  <si>
    <t>070001000</t>
  </si>
  <si>
    <t>Provoz investora, třetích osob</t>
  </si>
  <si>
    <t>Kč</t>
  </si>
  <si>
    <t>CS ÚRS 2016 01</t>
  </si>
  <si>
    <t>-761559730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</si>
  <si>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</si>
  <si>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</si>
  <si>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</si>
  <si>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</si>
  <si>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</si>
  <si>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</si>
  <si>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</si>
  <si>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</si>
  <si>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</si>
  <si>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</si>
  <si>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</si>
  <si>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</si>
  <si>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</si>
  <si>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</si>
  <si>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</si>
  <si>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</si>
  <si>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</si>
  <si>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</si>
  <si>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</si>
  <si>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</si>
  <si>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</si>
  <si>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</si>
  <si>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</si>
  <si>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</si>
  <si>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</si>
  <si>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</si>
  <si>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</si>
  <si>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</si>
  <si>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</si>
  <si>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</si>
  <si>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</si>
  <si>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</si>
  <si>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</si>
  <si>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</si>
  <si>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</si>
  <si>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</si>
  <si>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</si>
  <si>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</si>
  <si>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</si>
  <si>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</si>
  <si>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</si>
  <si>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</si>
  <si>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</si>
  <si>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</si>
  <si>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</si>
  <si>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</si>
  <si>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</si>
  <si>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</si>
  <si>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</si>
  <si>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</si>
  <si>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</si>
  <si>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</si>
  <si>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</si>
  <si>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</si>
  <si>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</si>
  <si>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</si>
  <si>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</si>
  <si>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</si>
  <si>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</si>
  <si>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</si>
  <si>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</si>
  <si>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</si>
  <si>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</si>
  <si>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</si>
  <si>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</si>
  <si>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</si>
  <si>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</si>
  <si>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</si>
  <si>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</si>
  <si>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</si>
  <si>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</si>
  <si>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</si>
  <si>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</si>
  <si>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</si>
  <si>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</si>
  <si>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</si>
  <si>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</si>
  <si>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</si>
  <si>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</si>
  <si>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</si>
  <si>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</si>
  <si>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</si>
  <si>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</si>
  <si>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</si>
  <si>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</si>
  <si>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</si>
  <si>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</si>
  <si>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</si>
  <si>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</si>
  <si>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</si>
  <si>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</si>
  <si>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</si>
  <si>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</si>
  <si>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</si>
  <si>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</si>
  <si>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</si>
  <si>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</si>
  <si>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</si>
  <si>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</si>
  <si>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</si>
  <si>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</si>
  <si>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</si>
  <si>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</si>
  <si>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</si>
  <si>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</si>
  <si>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</si>
  <si>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</si>
  <si>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</si>
  <si>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</si>
  <si>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</si>
  <si>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</si>
  <si>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</si>
  <si>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</si>
  <si>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</si>
  <si>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</si>
  <si>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</si>
  <si>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</si>
  <si>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</si>
  <si>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</si>
  <si>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</si>
  <si>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</si>
  <si>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</si>
  <si>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</si>
  <si>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</si>
  <si>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</si>
  <si>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</si>
  <si>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</si>
  <si>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</si>
  <si>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</si>
  <si>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</si>
  <si>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</si>
  <si>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</si>
  <si>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</si>
  <si>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</si>
  <si>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</si>
  <si>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</si>
  <si>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</si>
  <si>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</si>
  <si>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</si>
  <si>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</si>
  <si>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</si>
  <si>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</si>
  <si>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</si>
  <si>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</si>
  <si>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</si>
  <si>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</si>
  <si>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</si>
  <si>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</si>
  <si>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</si>
  <si>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</si>
  <si>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</si>
  <si>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</si>
  <si>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</si>
  <si>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</si>
  <si>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</si>
  <si>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</si>
  <si>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</si>
  <si>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</si>
  <si>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</si>
  <si>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</si>
  <si>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</si>
  <si>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</si>
  <si>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</si>
  <si>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</si>
  <si>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</si>
  <si>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</si>
  <si>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</si>
  <si>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</si>
  <si>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</si>
  <si>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</si>
  <si>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</si>
  <si>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</si>
  <si>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</si>
  <si>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</si>
  <si>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</si>
  <si>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</si>
  <si>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</si>
  <si>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</si>
  <si>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</si>
  <si>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</si>
  <si>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</si>
  <si>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</si>
  <si>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</si>
  <si>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</si>
  <si>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DÍL   ZDRAVOTNĚ TECHNICKÉ INSTALACE</t>
  </si>
  <si>
    <t xml:space="preserve">                       Soupis výkonů</t>
  </si>
  <si>
    <t>Číslo pozice</t>
  </si>
  <si>
    <t>POPIS VÝKONU</t>
  </si>
  <si>
    <t>Měrná jednotka</t>
  </si>
  <si>
    <t>Jednotková cena</t>
  </si>
  <si>
    <t xml:space="preserve">Cena </t>
  </si>
  <si>
    <t>REKAPITULACE NÁKLADŮ</t>
  </si>
  <si>
    <t>Vnitřní kanalizace</t>
  </si>
  <si>
    <t>CELKEM SOUPIS VÝKONŮ (bez DPH)</t>
  </si>
  <si>
    <t>Zaústění do stávajícího potrubí DN70 navrtávkou, vč. utěsnění prostupu.</t>
  </si>
  <si>
    <t>kpl</t>
  </si>
  <si>
    <t>Prostup stěnou tl. 800mm pro potrubí DN50 (včetně utěsnění)</t>
  </si>
  <si>
    <t xml:space="preserve">Potrubí připojovací z trub HT 40,včetně tvarovek a upevnění podpůrná korýtka, lešení, zednických přípomocí, zkoušek potrubí </t>
  </si>
  <si>
    <t>Dtto,ale HT 50</t>
  </si>
  <si>
    <t>Chránička potrubí ocel 102x3,6</t>
  </si>
  <si>
    <t>Vyvedení odpadních výpustek D40</t>
  </si>
  <si>
    <t>ks</t>
  </si>
  <si>
    <t>Zápachová uzávěrka pro odvod kondenzátu</t>
  </si>
  <si>
    <t>Zkouška těsnosti kanalizace do DN 200</t>
  </si>
  <si>
    <t>Ostatní zednické výpomoce pro vnitřní kanalizaci  (7% z ceny vnitřní kanalizace)</t>
  </si>
  <si>
    <t>Přesun hmot pro vnitřní kanalizaci, výšky do 3 m</t>
  </si>
  <si>
    <t xml:space="preserve">1  CELKEM </t>
  </si>
  <si>
    <t>Zdravitechnika                                     CELKEM SOUPIS VÝKONŮ</t>
  </si>
  <si>
    <t xml:space="preserve">Elektroinstalace </t>
  </si>
  <si>
    <t>Gymnázium  Aula                                  Zak. č. 66 193</t>
  </si>
  <si>
    <t>090-elektroinstalace</t>
  </si>
  <si>
    <t>katalogové ceny bez DPH</t>
  </si>
  <si>
    <t>REKAPITULACE</t>
  </si>
  <si>
    <t xml:space="preserve">SVÍTIDLA </t>
  </si>
  <si>
    <t>CELKEM SOUPIS VÝKONŮ</t>
  </si>
  <si>
    <t>Spínací zařízení</t>
  </si>
  <si>
    <t xml:space="preserve">ROZVÁDĚČ  RSA 1  stávající  ÚPRAVA </t>
  </si>
  <si>
    <t xml:space="preserve">Repasování skřině  nátěr, štítky, nová maska </t>
  </si>
  <si>
    <t>ks.</t>
  </si>
  <si>
    <t xml:space="preserve">Jistič  3 f.  50A  (výměna za 3 x Vypinač  3f.  63A    na din. </t>
  </si>
  <si>
    <t>Proudový chránič  63/4/0.3 A</t>
  </si>
  <si>
    <t xml:space="preserve">Vypinač  3f.  63A    na din. </t>
  </si>
  <si>
    <t>svodič přepětí  25 kA  I+II stup.  3P        T1, T2  25kA</t>
  </si>
  <si>
    <t>Jistič  1 f. B6A.      Char. "B"       FA1</t>
  </si>
  <si>
    <t xml:space="preserve">jistič  1 f  B 10A  </t>
  </si>
  <si>
    <t xml:space="preserve">jistič  1 f  C 10A  </t>
  </si>
  <si>
    <t xml:space="preserve">jistič  1 f  B 16A  </t>
  </si>
  <si>
    <t xml:space="preserve">Jistič  3 f. 16A.    Char. "B"         FA 3 </t>
  </si>
  <si>
    <t xml:space="preserve">Jističe  3 f.  20A  Char."C"  </t>
  </si>
  <si>
    <t xml:space="preserve">proudový chránič  63/4/0.03A- G. </t>
  </si>
  <si>
    <t xml:space="preserve">Proudový chránič  3f.  25/4/0.03 </t>
  </si>
  <si>
    <t xml:space="preserve">"KM" Stykač 25A 4P   c. 230 V </t>
  </si>
  <si>
    <t xml:space="preserve">"X" Svorky  RSA 6 </t>
  </si>
  <si>
    <t xml:space="preserve">"S"  Impulzní relé  kontakty 2/0    c. 230 V </t>
  </si>
  <si>
    <t xml:space="preserve">"S"  Impulsní relé lé   přepínací kontakt 1/1 </t>
  </si>
  <si>
    <t>Propejní - hřebeny 63A  přípojnice</t>
  </si>
  <si>
    <t xml:space="preserve">Montáž , maska  repas stáv. Skřině </t>
  </si>
  <si>
    <t xml:space="preserve">Montážní rám  atip. </t>
  </si>
  <si>
    <t>Propejnní vč. ovlád okr. montáž + drobný materiál</t>
  </si>
  <si>
    <t>Regulátor Dali např.  DAP-04  PWM</t>
  </si>
  <si>
    <t>OVLÁDACÍ SKŘÍŇKA    MS 1   (TECH. ZÁZEMÍ)</t>
  </si>
  <si>
    <t>Zapuštěný rozváděč hager univers FW 31US1 36 prvků</t>
  </si>
  <si>
    <t xml:space="preserve">Ovládací tlačítko černé  MTX-10-TB   OEZ </t>
  </si>
  <si>
    <t xml:space="preserve">Ovládací tlačítko červené   MTX-10-TC   OEZ </t>
  </si>
  <si>
    <t xml:space="preserve">Dvojnásobné ovládací tlačítko MT2-11 -TB </t>
  </si>
  <si>
    <t xml:space="preserve">Svorky RSA  6  mm2. </t>
  </si>
  <si>
    <t>Montáž dodaných konektorů  VČ. PROPOJENÍ SVOREK</t>
  </si>
  <si>
    <t>OVLÁDACÍ SKŘÍŇKA    MS 2   (V AULE)</t>
  </si>
  <si>
    <t>OVLÁDACÍ SKŘÍŇKA    MS 3   (U VSTUPU)</t>
  </si>
  <si>
    <t>Montáž dodaných konektorů VČ. PROPOJENÍ SVOREK</t>
  </si>
  <si>
    <t xml:space="preserve">ks. </t>
  </si>
  <si>
    <t>Úprava stávající napoj. Skřině v přízemí vč. pojistek 50A</t>
  </si>
  <si>
    <t xml:space="preserve">kpl. </t>
  </si>
  <si>
    <t>Rozváděče  celkem</t>
  </si>
  <si>
    <t>Rozvody elektrické energie</t>
  </si>
  <si>
    <t>EI krabice zapuštěná  KR 68 pod přístorje spojitelná</t>
  </si>
  <si>
    <t>EI krabice zapuštěná  protahovací KR 1902  (pro SLP)</t>
  </si>
  <si>
    <t xml:space="preserve">EI krabice nástěnná  IP 44 </t>
  </si>
  <si>
    <t>EI krabice zapuštěná rozvodná se svorkami</t>
  </si>
  <si>
    <t>Elektroinstalční trubka PE 20</t>
  </si>
  <si>
    <t>m.</t>
  </si>
  <si>
    <t>Ocelové upevňovací prvky ze kabel žlab + svítidla</t>
  </si>
  <si>
    <t>Zemnící  přípojnice  MET .</t>
  </si>
  <si>
    <t xml:space="preserve">Zásuvka  1 f.  jednoduchá  230 V  zap. s clonkami IP 20 </t>
  </si>
  <si>
    <t xml:space="preserve">Zásuvka 1 f.jednod. 230V  zap.  dtto.  se svodičem př. </t>
  </si>
  <si>
    <t xml:space="preserve">konektroy pro ovládání jeviˇšt. Osv  </t>
  </si>
  <si>
    <t>Zásuvka  3 f. 400V/16A   nástěnná  IP 44  zapuštěná</t>
  </si>
  <si>
    <t>Plastová trubka  PE  32   venkovní</t>
  </si>
  <si>
    <t>Podlahová krabice  (10 modulů) bez výzbroje přístup ke žlabu vrchem ze schodiště..</t>
  </si>
  <si>
    <t>Přepínač  střídavý - schodišťový řaz. 6   Tango bílé</t>
  </si>
  <si>
    <t xml:space="preserve">Tlačítko   nástěnné  /1/1 Tango bílé </t>
  </si>
  <si>
    <t>Atipický žlab do podlahy s víkem (plech.)</t>
  </si>
  <si>
    <t xml:space="preserve">Hmoždinky do d= 10 vč. šroubu </t>
  </si>
  <si>
    <t xml:space="preserve">vodič JYTY  3 x 1          </t>
  </si>
  <si>
    <t xml:space="preserve">CY 6 zž            </t>
  </si>
  <si>
    <t xml:space="preserve">CY16 zž            </t>
  </si>
  <si>
    <t>CYKY J3x1,5</t>
  </si>
  <si>
    <t>CYKY O3x1,5</t>
  </si>
  <si>
    <t>CYKY O5x1,5</t>
  </si>
  <si>
    <t>CYKY O7x1,5</t>
  </si>
  <si>
    <t>Nástěnný stmívač DDP121B-WM-TER  (12 OKRUHŮ)</t>
  </si>
  <si>
    <t>ks..</t>
  </si>
  <si>
    <t>CYKY J3x2,5</t>
  </si>
  <si>
    <t>CYKY J5x2,5</t>
  </si>
  <si>
    <t>CYKY J4x16    doměřit</t>
  </si>
  <si>
    <t xml:space="preserve">Kabelový žlab ocelopl.  š. 150 v .100 pod podlahou </t>
  </si>
  <si>
    <t xml:space="preserve">Sádra stavební </t>
  </si>
  <si>
    <t>q</t>
  </si>
  <si>
    <t xml:space="preserve">CELKEM </t>
  </si>
  <si>
    <t xml:space="preserve">Montáž rozvodů elektrické energie dle    C21 M, </t>
  </si>
  <si>
    <t>krabicová rozvodka zpuštěná vč. upevnění</t>
  </si>
  <si>
    <t>Připojení a upevnění rozbočné krabice  pod om.</t>
  </si>
  <si>
    <t xml:space="preserve">Montáž hmoždinyky  cihly. Beton </t>
  </si>
  <si>
    <t>Trubka PVC , pod omítku i na,</t>
  </si>
  <si>
    <t>Výroba atypického dílu upevnění žlabu pod schodyl</t>
  </si>
  <si>
    <t>ks .</t>
  </si>
  <si>
    <t xml:space="preserve">Upevnění  podlahového žlabu.  </t>
  </si>
  <si>
    <t xml:space="preserve">Zapojení   tlačítek, přepínačů   </t>
  </si>
  <si>
    <t>Tabulky a štítky na kabely</t>
  </si>
  <si>
    <t>Uzemnění upevnění vodiče do  25mm2</t>
  </si>
  <si>
    <t xml:space="preserve">m. </t>
  </si>
  <si>
    <t xml:space="preserve">Kabel  CYKY na povrchu  a  pod om.  </t>
  </si>
  <si>
    <t xml:space="preserve">Upevnění  trubky po objektu </t>
  </si>
  <si>
    <t>Připojení a upevnění zásuvek</t>
  </si>
  <si>
    <t>Připojení ovládacích kabelů MS 1-3</t>
  </si>
  <si>
    <t xml:space="preserve">Kabel  do CYKY 4x16 uložení pod omítkou </t>
  </si>
  <si>
    <t xml:space="preserve">Zapojení vodičů pospojení </t>
  </si>
  <si>
    <t>drát do 25 mm2 pevně ulož. Pospojení</t>
  </si>
  <si>
    <t xml:space="preserve">Výchozí revizní zpráva  6 x kopie </t>
  </si>
  <si>
    <t>Demontáže stávající EI vč.  Likvidace mat. skládkovné</t>
  </si>
  <si>
    <t>kpl.</t>
  </si>
  <si>
    <t xml:space="preserve">Upevnění  podlahového žlabu pod podlahou   </t>
  </si>
  <si>
    <t>Zednické přípomoce průrazy vysekání rýh, zazdění. + štuk</t>
  </si>
  <si>
    <t>HZS</t>
  </si>
  <si>
    <t>Uložení  přívodního kabelu pod om. A upevnění trubky</t>
  </si>
  <si>
    <t>Zakreslení skutečného stavu EI + 3 vyhotovení</t>
  </si>
  <si>
    <t>Osvětlení -   dle parametrů  viz tabulka svítidel</t>
  </si>
  <si>
    <t>.hlavní lustr  s reg. DALI  EL-LUMEN GUFA 82-3000mm.</t>
  </si>
  <si>
    <t>NL,NP, LED SVÍTIDLO  (deos) S318cCWD.120/..W3 DALI bílé barvě ,    3000K 1x20W  2600lm.</t>
  </si>
  <si>
    <t xml:space="preserve">Interiérové kulaté svítidlo AVANTI  27W 4000 K </t>
  </si>
  <si>
    <t xml:space="preserve">LED svítidlo -nasvětlení  vedlejších prostor IP 44 </t>
  </si>
  <si>
    <t>č.5</t>
  </si>
  <si>
    <t>Nouzové svítidlo  ENSTO ETM 60 .3M2LW NM i trvale svít.</t>
  </si>
  <si>
    <t xml:space="preserve">Sada pro vestavnou montáž svítidel ETM </t>
  </si>
  <si>
    <t>Signalizační svítidlo sep. CO2   LED  3 W  na povrch</t>
  </si>
  <si>
    <t>Montáž osvětlení</t>
  </si>
  <si>
    <t xml:space="preserve">upevnění všech svítidel  vč. zapojení </t>
  </si>
  <si>
    <t>všechny  ceny jsou bez DPH</t>
  </si>
  <si>
    <t xml:space="preserve">                                                                    KALKULACE ZAKÁZKY č.:</t>
  </si>
  <si>
    <t>ODBĚRATEL:                     Aula Náchod</t>
  </si>
  <si>
    <t>PŘEDMĚT DODÁVKY :        Slabopropudé rozvody</t>
  </si>
  <si>
    <r>
      <t xml:space="preserve">  </t>
    </r>
    <r>
      <rPr>
        <b/>
        <u/>
        <sz val="10"/>
        <rFont val="Verdana"/>
        <family val="2"/>
        <charset val="238"/>
      </rPr>
      <t xml:space="preserve"> CELKOVÁ REKAPITULACE : </t>
    </r>
  </si>
  <si>
    <t xml:space="preserve">Nosný materiál </t>
  </si>
  <si>
    <t xml:space="preserve"> </t>
  </si>
  <si>
    <t xml:space="preserve">Podružný materiál </t>
  </si>
  <si>
    <t xml:space="preserve">Montáže </t>
  </si>
  <si>
    <t>Přidružené výkony</t>
  </si>
  <si>
    <t xml:space="preserve">Doprava  km </t>
  </si>
  <si>
    <t>sazba/km -</t>
  </si>
  <si>
    <t>Pronájem pracovní plošiny</t>
  </si>
  <si>
    <t>CELKEM BEZ DPH 21%</t>
  </si>
  <si>
    <t>……..</t>
  </si>
  <si>
    <t>Celkem</t>
  </si>
  <si>
    <t xml:space="preserve">  P O L O Ž K Y   </t>
  </si>
  <si>
    <t xml:space="preserve"> M A T E R I Á L</t>
  </si>
  <si>
    <t xml:space="preserve">   M O N T Á Ž</t>
  </si>
  <si>
    <t>ks, m</t>
  </si>
  <si>
    <t>Cena / MJ</t>
  </si>
  <si>
    <t>CELKEM</t>
  </si>
  <si>
    <t>aktivní reprobox / sada 1pár  viz příloha č.5</t>
  </si>
  <si>
    <t>Zvukový pult viz příloha č.3</t>
  </si>
  <si>
    <t>Stojan na reprobox viz příloha č.6</t>
  </si>
  <si>
    <t>Mikrofonní kabel viz příloha č.4</t>
  </si>
  <si>
    <t>Mikrofonní kabel metráž  viz příloha č.4</t>
  </si>
  <si>
    <t>Koncovky kabelu M+F viz příloha č.4</t>
  </si>
  <si>
    <t>Kabel DMX  - metráž</t>
  </si>
  <si>
    <t>Koncovky kabelu</t>
  </si>
  <si>
    <t>Převodník FTP/HDMI viz příloha č.8</t>
  </si>
  <si>
    <t>Projektor viz příloha č.9</t>
  </si>
  <si>
    <t>Držák projektoru závěsný otočný</t>
  </si>
  <si>
    <t>Rozbočovač DMX signálu viz příloha č.2</t>
  </si>
  <si>
    <t>Světelný pult viz příloha č.1</t>
  </si>
  <si>
    <t>Držák reproduktoru lakovaný - nosnost 30kg</t>
  </si>
  <si>
    <t>Světlo na obarvení scény 230/DMX řízení viz příloha č.7</t>
  </si>
  <si>
    <t>Kovová rozvodná uzamykatelná skříň 400x500x200</t>
  </si>
  <si>
    <t>Plátno s možností zadní projekce - šířka 4000mm ,dálkové ovládání</t>
  </si>
  <si>
    <t>Úprava stávajícho ozvučení 5+1 , nová kabeláž pod omítkou</t>
  </si>
  <si>
    <t>Montážní a přípravné práce ostatní v hodinové sazbě</t>
  </si>
  <si>
    <t>stavební objekt / provozní soubor</t>
  </si>
  <si>
    <t>název / číslo</t>
  </si>
  <si>
    <t>SOUPIS PRACÍ A DODÁVEK VČETNÉ NABÍDKOVÉHO OCENĚNÍ</t>
  </si>
  <si>
    <t>Č.</t>
  </si>
  <si>
    <t>Popis položky</t>
  </si>
  <si>
    <t>Technický</t>
  </si>
  <si>
    <t>Výměra</t>
  </si>
  <si>
    <t>Měr.</t>
  </si>
  <si>
    <t>Dodávka</t>
  </si>
  <si>
    <t>Montáž</t>
  </si>
  <si>
    <t>pol.</t>
  </si>
  <si>
    <t xml:space="preserve"> reprezentant</t>
  </si>
  <si>
    <t>jedn.</t>
  </si>
  <si>
    <t>jednotkově</t>
  </si>
  <si>
    <t>celkem</t>
  </si>
  <si>
    <r>
      <t>Výkazy výměr</t>
    </r>
    <r>
      <rPr>
        <sz val="8"/>
        <rFont val="Arial CE"/>
        <family val="2"/>
      </rPr>
      <t xml:space="preserve"> (též Soupis prací a dodávek včetně nabídkového ocenění):</t>
    </r>
  </si>
  <si>
    <t xml:space="preserve">Výkaz výměr je zpracován v souladu se zák. č.134/2016 Sb. (§44, odst. (4), písm. b). </t>
  </si>
  <si>
    <t>Komentář k výkazu výměr</t>
  </si>
  <si>
    <t>Zpracovatel PD upozorňuje, že výkaz výměr je sestaven dle "Podmínek nabídky", viz.výňatek na samostatném listu.</t>
  </si>
  <si>
    <t xml:space="preserve">Při vyplňování výkazu výměr je nutné respektovat dále uvedené pokyny: </t>
  </si>
  <si>
    <t>1) Při zpracování nabídky je nutné využít všech částí (dílů) projektu pro provádění stavby (zák. č. 134/2016 Sb., §44, odst. (4), písm. a), tj. technické zprávy, seznamu pozic, všech výkresů, tabulek a specifikací materiálů.</t>
  </si>
  <si>
    <t xml:space="preserve">2) Součástí nabídkové ceny musí být veškeré náklady, aby cena byla konečná a zahrnovala celou dodávku a montáž. </t>
  </si>
  <si>
    <t xml:space="preserve">3) Každá uchazečem vyplněná položka musí obsahovat veškeré technicky a logicky dovoditelné součásti dodávky a montáže (včetně údajů o podmínkách a úhradě licencí potřebných SW). </t>
  </si>
  <si>
    <t xml:space="preserve">4) Dodávky a montáže uvedené v nabídce musí být, včetně veškerého souvisejícího doplňkového, podružného a montážního materiálu, tak, aby celé zařízení bylo funkční a splňovalo všechny předpisy, které se na ně vztahují.  </t>
  </si>
  <si>
    <t xml:space="preserve">5) Označení výrobků konkrétním výrobcem v projektu pro provádění stavby vyjadřuje standard požadované kvality (zák. č. 134/2016 Sb, §44, odst. (9). </t>
  </si>
  <si>
    <t>- pokud uchazeč nabídne produkt od jiného výrobce je povinen dodržet standard a zároveň, přejímá odpovědnost za správnost náhrady - splnění všech parametrů</t>
  </si>
  <si>
    <t>a koordinaci se všemi navazujícími profesemi, eventuální nutnost úpravy projektu pro provádění stavby půjde k tíží uchazeče (vybraného dodavatele).</t>
  </si>
  <si>
    <t>6) Všechny položky jsou uvedeny bez DPH.</t>
  </si>
  <si>
    <t xml:space="preserve">7) Práce v objektu jsou prováděny do výšky +4,000m. </t>
  </si>
  <si>
    <t>8) Nakládání se sutí:</t>
  </si>
  <si>
    <t>- uchazeč zahrne do jednotkových cen bouracích prací náklady na svislou i vodorovnou vnitrostaveništní manipulaci se sutí vč.překládání, náklady na odvoz na mezideponii, opětovné nakládání a odvoz suti na skládku a skládkovné.</t>
  </si>
  <si>
    <t>- dále zahrne do svých cen náklady na laboratorní rozbory suti vyžadované od 1.1.2006 vyhláškou MŽP č.294/2005.</t>
  </si>
  <si>
    <t>- vybouraný materiál se stává majetkem zhotovitele. Vzhledem k tomu, že se bude v některých případech jednat i o druhotné suroviny (ocel. konstrukce atd.) je nutné tento fakt zohlednit v nabídkové ceně.</t>
  </si>
  <si>
    <t xml:space="preserve">9) Uchazeč zahrne do svých jednotkových cen důkladná a stálá protiprašná opatření, trvalý úklid vnitrozávodových komunikací znečištěných v průběhu stavby a trvalý úklid všech prostor dotčených stavbou. </t>
  </si>
  <si>
    <t>- dále musí zahrnout do svých cen soustavné odklízení suti vzniklé při bouracích pracech a soustavné odsávání prachu.</t>
  </si>
  <si>
    <t>Stavba :</t>
  </si>
  <si>
    <t xml:space="preserve">Profese : </t>
  </si>
  <si>
    <t>Zařízení chlazení a vzduchotechnika</t>
  </si>
  <si>
    <t>1.</t>
  </si>
  <si>
    <t>Zařízení č. 1 - Chlazení auly</t>
  </si>
  <si>
    <t>1.A.1</t>
  </si>
  <si>
    <r>
      <t xml:space="preserve">Venkovní kondenzační jednotka
</t>
    </r>
    <r>
      <rPr>
        <sz val="10"/>
        <rFont val="Arial"/>
        <family val="2"/>
        <charset val="238"/>
      </rPr>
      <t xml:space="preserve">Chladící výkon: 13,4kW
Rozměr (VxŠxH): 990x940x320mm                                                     Váha: 77kg                                                                                             Hladina akustického výkonu: 73dB                                                           Hladina akustického tlaku: 54dB
Rozsah použití: chlazení / topení: -15~46°C / -15~15,5°C                       
Typ chladiva: R32                                                                         
Celková délka vedení: 50m
Max. výškový rozdíl: 30m
Zdroj napětí venkovní jednotky: (400V, 3f, 50Hz)                         </t>
    </r>
  </si>
  <si>
    <t>-</t>
  </si>
  <si>
    <t>1.A.2</t>
  </si>
  <si>
    <r>
      <t xml:space="preserve">Vnitřní kanálová jednotka
</t>
    </r>
    <r>
      <rPr>
        <sz val="10"/>
        <rFont val="Arial"/>
        <family val="2"/>
        <charset val="238"/>
      </rPr>
      <t>- s invertorovým ventilátorem poskytuje automatické nastavení proudění vzduchu, pracuje při teplotách -15°C</t>
    </r>
    <r>
      <rPr>
        <b/>
        <sz val="10"/>
        <rFont val="Arial"/>
        <family val="2"/>
        <charset val="238"/>
      </rPr>
      <t xml:space="preserve">
</t>
    </r>
    <r>
      <rPr>
        <sz val="10"/>
        <rFont val="Arial"/>
        <family val="2"/>
        <charset val="238"/>
      </rPr>
      <t xml:space="preserve">Chladící výkon: 13,4kW
Rozměr (VxŠxH): 245x1400x800mm                                                     Váha: 46kg  
Externí statický tlak: 50~150Pa                                                                                           Hladina akustického výkonu: 62dB                                                           Hladina akustického tlaku: 37/32dB       </t>
    </r>
  </si>
  <si>
    <r>
      <t>Kabelový ovladač</t>
    </r>
    <r>
      <rPr>
        <sz val="10"/>
        <rFont val="Arial"/>
        <family val="2"/>
        <charset val="238"/>
      </rPr>
      <t xml:space="preserve">
- v bílém provedení
- s dotykovým ovládáním, obsahuje nastavení teploty, ventilátoru, režimu, klapek, stav filtru a indikaci poruchy                        </t>
    </r>
  </si>
  <si>
    <t>1.C.1</t>
  </si>
  <si>
    <r>
      <t>Revizní otvor</t>
    </r>
    <r>
      <rPr>
        <sz val="10"/>
        <rFont val="Arial"/>
        <family val="2"/>
        <charset val="238"/>
      </rPr>
      <t xml:space="preserve">
- na VZT potrubí odendávací
- pro servis kanálové jednotky z důvodu výměny filtrů a čištění jednotky
Rozměr: 1000x300mm                          </t>
    </r>
  </si>
  <si>
    <t>1.C.2</t>
  </si>
  <si>
    <r>
      <t>Revizní otvor</t>
    </r>
    <r>
      <rPr>
        <sz val="10"/>
        <rFont val="Arial"/>
        <family val="2"/>
        <charset val="238"/>
      </rPr>
      <t xml:space="preserve">
- na VZT potrubí odendávací
- pro servis kanálové jednotky z důvodu výměny filtrů a čištění jednotky
Rozměr: 1250x300mm                          </t>
    </r>
  </si>
  <si>
    <t>1.D.1</t>
  </si>
  <si>
    <r>
      <t xml:space="preserve">Vyústka do čtyřhranného potrubí
- </t>
    </r>
    <r>
      <rPr>
        <sz val="10"/>
        <rFont val="Arial CE"/>
        <family val="2"/>
        <charset val="238"/>
      </rPr>
      <t>jednořadá, upínání na pružiny se speciálním mechanickým rámečkem, s vestavěnou regulací, s uspořádnání lamel horizontálně
Rozměr: 1200x300 mm</t>
    </r>
  </si>
  <si>
    <t>1.D.2</t>
  </si>
  <si>
    <r>
      <t xml:space="preserve">Vyústka do čtyřhranného potrubí
- </t>
    </r>
    <r>
      <rPr>
        <sz val="10"/>
        <rFont val="Arial CE"/>
        <family val="2"/>
        <charset val="238"/>
      </rPr>
      <t>dvou</t>
    </r>
    <r>
      <rPr>
        <sz val="10"/>
        <rFont val="Arial CE"/>
        <family val="2"/>
        <charset val="238"/>
      </rPr>
      <t>řadá, upínání na pružiny se speciálním mechanickým rámečkem, s vestavěnou regulací, s uspořádnání lamel horizontálně
Rozměr: 1200x300 mm</t>
    </r>
  </si>
  <si>
    <t>1.E.1</t>
  </si>
  <si>
    <r>
      <t xml:space="preserve">Potrubí 4-hranné, pozinkované </t>
    </r>
    <r>
      <rPr>
        <sz val="10"/>
        <rFont val="Arial"/>
        <family val="2"/>
        <charset val="238"/>
      </rPr>
      <t>+ 30% tvarovek.
Miniální třída těsnosti potrubních rozvodů: "C"
Do obvodu 4000 mm</t>
    </r>
  </si>
  <si>
    <t>1.E.2</t>
  </si>
  <si>
    <r>
      <t xml:space="preserve">Chladivové potrubí
</t>
    </r>
    <r>
      <rPr>
        <sz val="10"/>
        <rFont val="Arial"/>
        <family val="2"/>
        <charset val="238"/>
      </rPr>
      <t>- předizolované měděné potrubí</t>
    </r>
    <r>
      <rPr>
        <b/>
        <sz val="10"/>
        <rFont val="Arial"/>
        <family val="2"/>
        <charset val="238"/>
      </rPr>
      <t xml:space="preserve"> </t>
    </r>
    <r>
      <rPr>
        <sz val="10"/>
        <rFont val="Arial"/>
        <family val="2"/>
        <charset val="238"/>
      </rPr>
      <t xml:space="preserve">(izolace 9mm s parozábranou) 
Rozměr: 9,50/15,88mm                                                                                    </t>
    </r>
  </si>
  <si>
    <t>bm</t>
  </si>
  <si>
    <t>1.F.1</t>
  </si>
  <si>
    <r>
      <t>Pružná manžeta</t>
    </r>
    <r>
      <rPr>
        <sz val="10"/>
        <rFont val="Arial"/>
        <family val="2"/>
        <charset val="238"/>
      </rPr>
      <t xml:space="preserve">
- pro připojení VZT potrubí ke kanálové jednotce
- délka 110mm
Rozměr připojení cca: 1192x178mm                          </t>
    </r>
  </si>
  <si>
    <t>1.F.2</t>
  </si>
  <si>
    <r>
      <t>Pružná manžeta</t>
    </r>
    <r>
      <rPr>
        <sz val="10"/>
        <rFont val="Arial"/>
        <family val="2"/>
        <charset val="238"/>
      </rPr>
      <t xml:space="preserve">
- pro připojení VZT potrubí ke kanálové jednotce
- délka 110mm
Rozměr připojení cca: 1354x210mm                          </t>
    </r>
  </si>
  <si>
    <t>1.F.3</t>
  </si>
  <si>
    <r>
      <t xml:space="preserve">Buňkový tlumič hluku do hranatého potrubí
</t>
    </r>
    <r>
      <rPr>
        <sz val="8"/>
        <rFont val="Arial CE"/>
        <family val="2"/>
      </rPr>
      <t>- v kašírovaném provedení</t>
    </r>
    <r>
      <rPr>
        <b/>
        <sz val="10"/>
        <rFont val="Arial"/>
        <family val="2"/>
        <charset val="238"/>
      </rPr>
      <t xml:space="preserve">
- </t>
    </r>
    <r>
      <rPr>
        <sz val="8"/>
        <rFont val="Arial CE"/>
        <family val="2"/>
      </rPr>
      <t>délka tlumiče hluku 1000mm
Rozměr buňky (ŠxV): 200x250mm
Počet buněk v jednom tlumiči: 7ks</t>
    </r>
  </si>
  <si>
    <t>1.H.1</t>
  </si>
  <si>
    <r>
      <t xml:space="preserve">Požární izolace 
</t>
    </r>
    <r>
      <rPr>
        <sz val="8"/>
        <rFont val="Arial CE"/>
        <family val="2"/>
      </rPr>
      <t>Minerální vata tloušťky 40mm s AL polepem.
Minimální požární odolnost dle PBŘ</t>
    </r>
  </si>
  <si>
    <t>1.H.2</t>
  </si>
  <si>
    <r>
      <t>Kaučuková izolace
-</t>
    </r>
    <r>
      <rPr>
        <sz val="10"/>
        <rFont val="Arial CE"/>
        <family val="2"/>
        <charset val="238"/>
      </rPr>
      <t xml:space="preserve"> se samolepící vrstvou a AL polepem</t>
    </r>
    <r>
      <rPr>
        <b/>
        <sz val="10"/>
        <rFont val="Arial CE"/>
        <family val="2"/>
        <charset val="238"/>
      </rPr>
      <t xml:space="preserve">
</t>
    </r>
    <r>
      <rPr>
        <sz val="10"/>
        <rFont val="Arial CE"/>
        <family val="2"/>
        <charset val="238"/>
      </rPr>
      <t>Tloušťka: 20 mm</t>
    </r>
  </si>
  <si>
    <t>1.G.1</t>
  </si>
  <si>
    <r>
      <t xml:space="preserve">Požární ucpávky
- </t>
    </r>
    <r>
      <rPr>
        <sz val="10"/>
        <rFont val="Arial CE"/>
        <family val="2"/>
        <charset val="238"/>
      </rPr>
      <t xml:space="preserve">provedeny na všech prostupech do požárního kastlíku (VZT potrubí, CHL potrubí, kabeláže, potrubí pro odvod kondenzátu…)
- způsob provedení ucpávek bude proveden dle platných legislativ
- způsob provedení ucpávek určí PBŘ </t>
    </r>
  </si>
  <si>
    <t>zajistí stavba</t>
  </si>
  <si>
    <t>soub.</t>
  </si>
  <si>
    <t>1.J.1</t>
  </si>
  <si>
    <t>Povrchová úprava chladivového potrubí odolná proti UV záření a povětrnostným vlivům</t>
  </si>
  <si>
    <t>1.J.2</t>
  </si>
  <si>
    <t>Závěsový, montážní, spojovací a těsnící materiál</t>
  </si>
  <si>
    <t>1.S.1</t>
  </si>
  <si>
    <r>
      <t xml:space="preserve">Silent bloky pod venkovní jednotku
</t>
    </r>
    <r>
      <rPr>
        <sz val="10"/>
        <rFont val="Arial"/>
        <family val="2"/>
        <charset val="238"/>
      </rPr>
      <t xml:space="preserve">- rozměry jednotky (VxŠxH): 990x940x320mm </t>
    </r>
  </si>
  <si>
    <t>1.S.2</t>
  </si>
  <si>
    <r>
      <rPr>
        <b/>
        <sz val="10"/>
        <rFont val="Arial"/>
        <family val="2"/>
        <charset val="238"/>
      </rPr>
      <t xml:space="preserve">Konzole pro venkovní jednotku
</t>
    </r>
    <r>
      <rPr>
        <sz val="10"/>
        <rFont val="Arial"/>
        <family val="2"/>
        <charset val="238"/>
      </rPr>
      <t>- rozměry jednotky (VxŠxH): 990x940x320mm 
- hmotnost jednotky 77kg</t>
    </r>
  </si>
  <si>
    <t>1.S.3</t>
  </si>
  <si>
    <r>
      <t xml:space="preserve">Plastová lišta na zakrytí chladivového potrubí 
</t>
    </r>
    <r>
      <rPr>
        <sz val="10"/>
        <rFont val="Arial"/>
        <family val="2"/>
        <charset val="238"/>
      </rPr>
      <t>Rozměr (VxŠ): 70x140mm</t>
    </r>
  </si>
  <si>
    <t>1.W.1</t>
  </si>
  <si>
    <r>
      <t xml:space="preserve">Komunikační kabel
</t>
    </r>
    <r>
      <rPr>
        <sz val="10"/>
        <rFont val="Arial"/>
        <family val="2"/>
        <charset val="238"/>
      </rPr>
      <t>-</t>
    </r>
    <r>
      <rPr>
        <b/>
        <sz val="10"/>
        <rFont val="Arial"/>
        <family val="2"/>
        <charset val="238"/>
      </rPr>
      <t xml:space="preserve"> </t>
    </r>
    <r>
      <rPr>
        <sz val="10"/>
        <rFont val="Arial"/>
        <family val="2"/>
        <charset val="238"/>
      </rPr>
      <t>mezi venkovní a vnitřní klimatizační jednotkou</t>
    </r>
  </si>
  <si>
    <t>1.W.2</t>
  </si>
  <si>
    <r>
      <t xml:space="preserve">Komunikační kabel
</t>
    </r>
    <r>
      <rPr>
        <sz val="10"/>
        <rFont val="Arial"/>
        <family val="2"/>
        <charset val="238"/>
      </rPr>
      <t>- mezi nástěnným ovladačem a vnitřní chladící jednotkou</t>
    </r>
  </si>
  <si>
    <t>zajistí elektro</t>
  </si>
  <si>
    <t>1.X.1</t>
  </si>
  <si>
    <t>Doplnění chladiva R32</t>
  </si>
  <si>
    <t>1.Z.1</t>
  </si>
  <si>
    <t>Tlaková zkouška</t>
  </si>
  <si>
    <t>1.Z.2</t>
  </si>
  <si>
    <t>Revize chladícího zařízení</t>
  </si>
  <si>
    <t>1.Z.3</t>
  </si>
  <si>
    <t>Revize elektro</t>
  </si>
  <si>
    <t>99.</t>
  </si>
  <si>
    <t>99.1</t>
  </si>
  <si>
    <r>
      <t>Zprovoznění zařízení</t>
    </r>
    <r>
      <rPr>
        <sz val="8"/>
        <rFont val="Arial CE"/>
        <family val="2"/>
      </rPr>
      <t>, zaregulování</t>
    </r>
  </si>
  <si>
    <t>hod</t>
  </si>
  <si>
    <t>99.2</t>
  </si>
  <si>
    <t>Zaškolení provozovatele</t>
  </si>
  <si>
    <t>99.3</t>
  </si>
  <si>
    <r>
      <t>Dokumentace skutečného stavu</t>
    </r>
    <r>
      <rPr>
        <sz val="8"/>
        <rFont val="Arial CE"/>
        <family val="2"/>
      </rPr>
      <t xml:space="preserve"> (6 PARÉ) + 1x elektronická podoba</t>
    </r>
  </si>
  <si>
    <t>99.4</t>
  </si>
  <si>
    <r>
      <t xml:space="preserve">Dokumentace pro předání díla :
</t>
    </r>
    <r>
      <rPr>
        <sz val="8"/>
        <rFont val="Arial CE"/>
        <family val="2"/>
      </rPr>
      <t>- návod k obsluze - generální a jednotlivých strojů a zařízení,
- protokol o zaškolení, 
- protokol o předání,
- ostatní potřebné protokoly</t>
    </r>
  </si>
  <si>
    <t>99.5</t>
  </si>
  <si>
    <t>Doprava</t>
  </si>
  <si>
    <t>Celkem bez DPH</t>
  </si>
  <si>
    <t>REKAPITULACE dle zařízení</t>
  </si>
  <si>
    <t>Dod+mtž SLP - viz.samostatný rozpočet.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</si>
</sst>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00%"/>
    <numFmt numFmtId="165" formatCode="dd\.mm\.yyyy"/>
    <numFmt numFmtId="166" formatCode="#,##0.00000"/>
    <numFmt numFmtId="167" formatCode="#,##0.000"/>
    <numFmt numFmtId="168" formatCode="#,##0.0\ _K_č"/>
    <numFmt numFmtId="169" formatCode="#,##0\ _K_č"/>
    <numFmt numFmtId="170" formatCode="_-* #,##0\ _K_č_-;\-* #,##0\ _K_č_-;_-* &quot;-&quot;\ _K_č_-;_-@_-"/>
    <numFmt numFmtId="171" formatCode="#,##0.0"/>
    <numFmt numFmtId="172" formatCode="0.0"/>
    <numFmt numFmtId="173" formatCode="0.0%"/>
    <numFmt numFmtId="174" formatCode="#,##0.00\ &quot;Kč&quot;"/>
    <numFmt numFmtId="175" formatCode="\ #,##0&quot; Kč &quot;;\-#,##0&quot; Kč &quot;;&quot; -&quot;#&quot; Kč &quot;;@\ "/>
    <numFmt numFmtId="176" formatCode="#,###\ [$Kč-405];\-#,###\ [$Kč-405]"/>
    <numFmt numFmtId="177" formatCode="#"/>
    <numFmt numFmtId="178" formatCode="#,###\ [$Kč-405];[Red]\-#,###\ [$Kč-405]"/>
  </numFmts>
  <fonts count="109">
    <font>
      <sz val="8"/>
      <name val="Arial CE"/>
      <family val="2"/>
    </font>
    <font>
      <sz val="11"/>
      <color theme="1"/>
      <name val="Calibri"/>
      <family val="2"/>
      <charset val="238"/>
      <scheme val="minor"/>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800080"/>
      <name val="Arial CE"/>
      <family val="2"/>
      <charset val="238"/>
    </font>
    <font>
      <sz val="8"/>
      <color rgb="FFFF0000"/>
      <name val="Arial CE"/>
      <family val="2"/>
      <charset val="238"/>
    </font>
    <font>
      <sz val="8"/>
      <color rgb="FF0000A8"/>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sz val="7"/>
      <name val="Arial CE"/>
      <family val="2"/>
      <charset val="238"/>
    </font>
    <font>
      <i/>
      <sz val="9"/>
      <color rgb="FF0000FF"/>
      <name val="Arial CE"/>
      <family val="2"/>
      <charset val="238"/>
    </font>
    <font>
      <i/>
      <sz val="8"/>
      <color rgb="FF0000FF"/>
      <name val="Arial CE"/>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sz val="12"/>
      <name val="formata"/>
    </font>
    <font>
      <b/>
      <sz val="18"/>
      <name val="Arial"/>
      <family val="2"/>
      <charset val="238"/>
    </font>
    <font>
      <b/>
      <i/>
      <sz val="12"/>
      <name val="Arial"/>
      <family val="2"/>
      <charset val="238"/>
    </font>
    <font>
      <sz val="24"/>
      <name val="Arial"/>
      <family val="2"/>
      <charset val="238"/>
    </font>
    <font>
      <sz val="12"/>
      <name val="Arial"/>
      <family val="2"/>
      <charset val="238"/>
    </font>
    <font>
      <sz val="14"/>
      <name val="Arial Black"/>
      <family val="2"/>
      <charset val="238"/>
    </font>
    <font>
      <sz val="10"/>
      <name val="Arial"/>
      <family val="2"/>
      <charset val="238"/>
    </font>
    <font>
      <b/>
      <sz val="9"/>
      <name val="Arial"/>
      <family val="2"/>
      <charset val="238"/>
    </font>
    <font>
      <b/>
      <sz val="12"/>
      <name val="Arial"/>
      <family val="2"/>
      <charset val="238"/>
    </font>
    <font>
      <sz val="10"/>
      <color indexed="10"/>
      <name val="Arial"/>
      <family val="2"/>
      <charset val="238"/>
    </font>
    <font>
      <b/>
      <sz val="14"/>
      <name val="Arial"/>
      <family val="2"/>
      <charset val="238"/>
    </font>
    <font>
      <b/>
      <sz val="10"/>
      <name val="Arial"/>
      <family val="2"/>
      <charset val="238"/>
    </font>
    <font>
      <u/>
      <sz val="12"/>
      <color indexed="8"/>
      <name val="formata"/>
    </font>
    <font>
      <b/>
      <sz val="11"/>
      <name val="Arial"/>
      <family val="2"/>
      <charset val="238"/>
    </font>
    <font>
      <b/>
      <sz val="16"/>
      <name val="Arial"/>
      <family val="2"/>
      <charset val="238"/>
    </font>
    <font>
      <b/>
      <sz val="16"/>
      <color indexed="50"/>
      <name val="Arial"/>
      <family val="2"/>
      <charset val="238"/>
    </font>
    <font>
      <b/>
      <sz val="12"/>
      <color indexed="12"/>
      <name val="Arial"/>
      <family val="2"/>
      <charset val="238"/>
    </font>
    <font>
      <sz val="11"/>
      <name val="Arial"/>
      <family val="2"/>
      <charset val="238"/>
    </font>
    <font>
      <sz val="14"/>
      <name val="Arial"/>
      <family val="2"/>
      <charset val="238"/>
    </font>
    <font>
      <b/>
      <sz val="12"/>
      <color indexed="50"/>
      <name val="Arial"/>
      <family val="2"/>
      <charset val="238"/>
    </font>
    <font>
      <sz val="16"/>
      <name val="Arial"/>
      <family val="2"/>
      <charset val="238"/>
    </font>
    <font>
      <sz val="5"/>
      <name val="Arial"/>
      <family val="2"/>
      <charset val="238"/>
    </font>
    <font>
      <b/>
      <sz val="12"/>
      <name val="Arial"/>
      <family val="2"/>
    </font>
    <font>
      <b/>
      <sz val="12"/>
      <name val="formata"/>
      <charset val="238"/>
    </font>
    <font>
      <sz val="10"/>
      <name val="Arial"/>
      <family val="2"/>
    </font>
    <font>
      <sz val="9"/>
      <name val="Arial"/>
      <family val="2"/>
    </font>
    <font>
      <sz val="12"/>
      <name val="Arial"/>
      <family val="2"/>
    </font>
    <font>
      <sz val="12"/>
      <color theme="1"/>
      <name val="Arial"/>
      <family val="2"/>
    </font>
    <font>
      <i/>
      <sz val="14"/>
      <name val="Arial"/>
      <family val="2"/>
      <charset val="238"/>
    </font>
    <font>
      <b/>
      <sz val="12"/>
      <color indexed="17"/>
      <name val="Arial"/>
      <family val="2"/>
    </font>
    <font>
      <b/>
      <sz val="14"/>
      <name val="formata"/>
      <charset val="238"/>
    </font>
    <font>
      <b/>
      <sz val="10"/>
      <color rgb="FFFF0000"/>
      <name val="Arial CE"/>
      <family val="2"/>
      <charset val="238"/>
    </font>
    <font>
      <b/>
      <sz val="12"/>
      <name val="Arial Narrow"/>
      <family val="2"/>
      <charset val="238"/>
    </font>
    <font>
      <sz val="10"/>
      <name val="Arial Narrow"/>
      <family val="2"/>
    </font>
    <font>
      <sz val="9"/>
      <color indexed="8"/>
      <name val="Arial"/>
      <family val="2"/>
    </font>
    <font>
      <b/>
      <sz val="9"/>
      <color indexed="8"/>
      <name val="Arial"/>
      <family val="2"/>
    </font>
    <font>
      <b/>
      <sz val="10"/>
      <name val="Verdana"/>
      <family val="2"/>
      <charset val="238"/>
    </font>
    <font>
      <b/>
      <sz val="10"/>
      <name val="Arial Narrow"/>
      <family val="2"/>
    </font>
    <font>
      <b/>
      <sz val="9"/>
      <name val="Arial"/>
      <family val="2"/>
    </font>
    <font>
      <sz val="10"/>
      <name val="Verdana"/>
      <family val="2"/>
      <charset val="238"/>
    </font>
    <font>
      <b/>
      <sz val="10"/>
      <color indexed="10"/>
      <name val="Arial Narrow"/>
      <family val="2"/>
    </font>
    <font>
      <b/>
      <u/>
      <sz val="10"/>
      <name val="Verdana"/>
      <family val="2"/>
      <charset val="238"/>
    </font>
    <font>
      <sz val="10"/>
      <name val="Verdana"/>
      <family val="2"/>
    </font>
    <font>
      <b/>
      <sz val="10"/>
      <color indexed="10"/>
      <name val="Arial Narrow"/>
      <family val="2"/>
      <charset val="238"/>
    </font>
    <font>
      <b/>
      <sz val="10"/>
      <name val="Verdana"/>
      <family val="2"/>
    </font>
    <font>
      <sz val="10"/>
      <name val="Arial Narrow"/>
      <family val="2"/>
      <charset val="238"/>
    </font>
    <font>
      <sz val="10"/>
      <color indexed="8"/>
      <name val="Arial"/>
      <family val="2"/>
    </font>
    <font>
      <sz val="9"/>
      <name val="Arial Narrow"/>
      <family val="2"/>
    </font>
    <font>
      <b/>
      <sz val="9"/>
      <name val="Arial Narrow"/>
      <family val="2"/>
    </font>
    <font>
      <b/>
      <sz val="9"/>
      <name val="Arial Narrow"/>
      <family val="2"/>
      <charset val="238"/>
    </font>
    <font>
      <b/>
      <sz val="10"/>
      <name val="Arial"/>
      <family val="2"/>
    </font>
    <font>
      <sz val="9"/>
      <name val="Arial"/>
      <family val="2"/>
      <charset val="238"/>
    </font>
    <font>
      <sz val="9"/>
      <name val="Arial Narrow"/>
      <family val="2"/>
      <charset val="238"/>
    </font>
    <font>
      <b/>
      <i/>
      <sz val="10"/>
      <color indexed="10"/>
      <name val="Arial"/>
      <family val="2"/>
      <charset val="238"/>
    </font>
    <font>
      <sz val="12"/>
      <name val="formata"/>
      <charset val="238"/>
    </font>
    <font>
      <b/>
      <sz val="9"/>
      <name val="Arial CE"/>
      <family val="2"/>
      <charset val="238"/>
    </font>
    <font>
      <sz val="8"/>
      <name val="Arial CE"/>
      <family val="2"/>
      <charset val="238"/>
    </font>
    <font>
      <b/>
      <sz val="10"/>
      <color indexed="8"/>
      <name val="Arial CE"/>
      <family val="2"/>
      <charset val="238"/>
    </font>
    <font>
      <sz val="10"/>
      <color indexed="8"/>
      <name val="Arial CE"/>
      <family val="2"/>
      <charset val="238"/>
    </font>
    <font>
      <b/>
      <sz val="10"/>
      <color indexed="8"/>
      <name val="Arial"/>
      <family val="2"/>
      <charset val="238"/>
    </font>
    <font>
      <sz val="11"/>
      <name val="Calibri"/>
      <family val="2"/>
      <charset val="238"/>
    </font>
  </fonts>
  <fills count="13">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indexed="43"/>
        <bgColor indexed="64"/>
      </patternFill>
    </fill>
    <fill>
      <patternFill patternType="solid">
        <fgColor indexed="47"/>
        <bgColor indexed="64"/>
      </patternFill>
    </fill>
    <fill>
      <patternFill patternType="solid">
        <fgColor indexed="55"/>
        <bgColor indexed="64"/>
      </patternFill>
    </fill>
    <fill>
      <patternFill patternType="solid">
        <fgColor indexed="9"/>
        <bgColor indexed="64"/>
      </patternFill>
    </fill>
    <fill>
      <patternFill patternType="solid">
        <fgColor indexed="43"/>
        <bgColor indexed="26"/>
      </patternFill>
    </fill>
    <fill>
      <patternFill patternType="solid">
        <fgColor indexed="42"/>
        <bgColor indexed="27"/>
      </patternFill>
    </fill>
    <fill>
      <patternFill patternType="solid">
        <fgColor indexed="9"/>
        <bgColor indexed="26"/>
      </patternFill>
    </fill>
    <fill>
      <patternFill patternType="solid">
        <fgColor theme="9" tint="0.79998168889431442"/>
        <bgColor indexed="64"/>
      </patternFill>
    </fill>
  </fills>
  <borders count="8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top/>
      <bottom/>
      <diagonal/>
    </border>
    <border>
      <left/>
      <right style="medium">
        <color indexed="8"/>
      </right>
      <top/>
      <bottom/>
      <diagonal/>
    </border>
    <border>
      <left style="medium">
        <color indexed="8"/>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s>
  <cellStyleXfs count="12">
    <xf numFmtId="0" fontId="0" fillId="0" borderId="0"/>
    <xf numFmtId="0" fontId="46" fillId="0" borderId="0" applyNumberFormat="0" applyFill="0" applyBorder="0" applyAlignment="0" applyProtection="0"/>
    <xf numFmtId="0" fontId="48" fillId="0" borderId="1"/>
    <xf numFmtId="0" fontId="60" fillId="0" borderId="1" applyNumberFormat="0" applyBorder="0" applyAlignment="0" applyProtection="0">
      <alignment vertical="top"/>
      <protection locked="0"/>
    </xf>
    <xf numFmtId="0" fontId="48" fillId="0" borderId="1"/>
    <xf numFmtId="40" fontId="48" fillId="0" borderId="1" applyFont="0" applyFill="0" applyBorder="0" applyAlignment="0" applyProtection="0"/>
    <xf numFmtId="0" fontId="1" fillId="0" borderId="1"/>
    <xf numFmtId="0" fontId="54" fillId="0" borderId="1"/>
    <xf numFmtId="0" fontId="102" fillId="0" borderId="1"/>
    <xf numFmtId="0" fontId="54" fillId="0" borderId="1"/>
    <xf numFmtId="0" fontId="54" fillId="0" borderId="1"/>
    <xf numFmtId="0" fontId="3" fillId="0" borderId="1"/>
  </cellStyleXfs>
  <cellXfs count="751">
    <xf numFmtId="0" fontId="0" fillId="0" borderId="0" xfId="0"/>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vertical="center" wrapText="1"/>
    </xf>
    <xf numFmtId="0" fontId="9" fillId="0" borderId="0" xfId="0" applyFont="1" applyAlignme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top"/>
    </xf>
    <xf numFmtId="0" fontId="3" fillId="0" borderId="0" xfId="0" applyFont="1" applyAlignment="1" applyProtection="1">
      <alignment horizontal="left" vertical="center"/>
    </xf>
    <xf numFmtId="0" fontId="4" fillId="0" borderId="0" xfId="0" applyFont="1" applyAlignment="1" applyProtection="1">
      <alignment horizontal="left" vertical="top"/>
    </xf>
    <xf numFmtId="0" fontId="2" fillId="0" borderId="0" xfId="0" applyFont="1" applyAlignment="1" applyProtection="1">
      <alignment horizontal="left" vertical="center"/>
    </xf>
    <xf numFmtId="0" fontId="3" fillId="2" borderId="0" xfId="0" applyFont="1" applyFill="1" applyAlignment="1" applyProtection="1">
      <alignment horizontal="left" vertical="center"/>
      <protection locked="0"/>
    </xf>
    <xf numFmtId="49" fontId="3" fillId="2" borderId="0" xfId="0" applyNumberFormat="1" applyFont="1" applyFill="1" applyAlignment="1" applyProtection="1">
      <alignment horizontal="left" vertical="center"/>
      <protection locked="0"/>
    </xf>
    <xf numFmtId="0" fontId="3"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0" fillId="3" borderId="0" xfId="0" applyFont="1" applyFill="1" applyAlignment="1" applyProtection="1">
      <alignment vertical="center"/>
    </xf>
    <xf numFmtId="0" fontId="5"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5"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3" fillId="0" borderId="4" xfId="0" applyFont="1" applyBorder="1" applyAlignment="1" applyProtection="1">
      <alignment vertical="center"/>
    </xf>
    <xf numFmtId="0" fontId="3" fillId="0" borderId="0" xfId="0" applyFont="1" applyAlignment="1" applyProtection="1">
      <alignment vertical="center"/>
    </xf>
    <xf numFmtId="0" fontId="3" fillId="0" borderId="4" xfId="0" applyFont="1" applyBorder="1" applyAlignment="1">
      <alignment vertical="center"/>
    </xf>
    <xf numFmtId="0" fontId="4" fillId="0" borderId="4" xfId="0" applyFont="1" applyBorder="1" applyAlignment="1" applyProtection="1">
      <alignment vertical="center"/>
    </xf>
    <xf numFmtId="0" fontId="4" fillId="0" borderId="0" xfId="0" applyFont="1" applyAlignment="1" applyProtection="1">
      <alignment horizontal="left" vertical="center"/>
    </xf>
    <xf numFmtId="0" fontId="4" fillId="0" borderId="0" xfId="0" applyFont="1" applyAlignment="1" applyProtection="1">
      <alignment vertical="center"/>
    </xf>
    <xf numFmtId="0" fontId="4" fillId="0" borderId="4" xfId="0" applyFont="1" applyBorder="1" applyAlignment="1">
      <alignment vertical="center"/>
    </xf>
    <xf numFmtId="0" fontId="19" fillId="0" borderId="0" xfId="0" applyFont="1" applyAlignment="1" applyProtection="1">
      <alignment vertical="center"/>
    </xf>
    <xf numFmtId="165" fontId="3"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5"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5"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6" fillId="0" borderId="4"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4" fillId="0" borderId="0" xfId="0" applyFont="1" applyAlignment="1" applyProtection="1">
      <alignment horizontal="center" vertical="center"/>
    </xf>
    <xf numFmtId="0" fontId="6"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6"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1" fillId="0" borderId="0" xfId="0" applyFont="1" applyAlignment="1">
      <alignment horizontal="left" vertical="center"/>
    </xf>
    <xf numFmtId="0" fontId="2"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xf>
    <xf numFmtId="0" fontId="2" fillId="0" borderId="0" xfId="0" applyFont="1" applyAlignment="1" applyProtection="1">
      <alignment horizontal="left" vertical="center"/>
      <protection locked="0"/>
    </xf>
    <xf numFmtId="165" fontId="3"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2" fillId="0" borderId="0" xfId="0" applyFont="1" applyAlignment="1">
      <alignment horizontal="right" vertical="center"/>
    </xf>
    <xf numFmtId="0" fontId="2" fillId="0" borderId="0" xfId="0" applyFont="1" applyAlignment="1" applyProtection="1">
      <alignment horizontal="right" vertical="center"/>
      <protection locked="0"/>
    </xf>
    <xf numFmtId="0" fontId="22" fillId="0" borderId="0" xfId="0" applyFont="1" applyAlignment="1">
      <alignment horizontal="left" vertical="center"/>
    </xf>
    <xf numFmtId="4" fontId="2" fillId="0" borderId="0" xfId="0" applyNumberFormat="1" applyFont="1" applyAlignment="1">
      <alignment vertical="center"/>
    </xf>
    <xf numFmtId="164" fontId="2"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5" fillId="4" borderId="7" xfId="0" applyFont="1" applyFill="1" applyBorder="1" applyAlignment="1">
      <alignment horizontal="left" vertical="center"/>
    </xf>
    <xf numFmtId="0" fontId="0" fillId="4" borderId="8" xfId="0" applyFont="1" applyFill="1" applyBorder="1" applyAlignment="1">
      <alignment vertical="center"/>
    </xf>
    <xf numFmtId="0" fontId="5" fillId="4" borderId="8" xfId="0" applyFont="1" applyFill="1" applyBorder="1" applyAlignment="1">
      <alignment horizontal="right" vertical="center"/>
    </xf>
    <xf numFmtId="0" fontId="5"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5"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0" fontId="8" fillId="0" borderId="21" xfId="0" applyFont="1" applyBorder="1" applyAlignment="1" applyProtection="1">
      <alignment vertical="center"/>
      <protection locked="0"/>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9" fillId="0" borderId="4"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7" fillId="0" borderId="0" xfId="0" applyFont="1" applyAlignment="1" applyProtection="1">
      <alignment horizontal="left"/>
    </xf>
    <xf numFmtId="0" fontId="9" fillId="0" borderId="0" xfId="0" applyFont="1" applyAlignment="1" applyProtection="1">
      <protection locked="0"/>
    </xf>
    <xf numFmtId="4" fontId="7" fillId="0" borderId="0" xfId="0" applyNumberFormat="1" applyFont="1" applyAlignment="1" applyProtection="1"/>
    <xf numFmtId="0" fontId="9" fillId="0" borderId="4" xfId="0" applyFont="1" applyBorder="1" applyAlignment="1"/>
    <xf numFmtId="0" fontId="9" fillId="0" borderId="15"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6"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3" fillId="0" borderId="4" xfId="0" applyFont="1" applyBorder="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horizontal="left" vertical="center"/>
    </xf>
    <xf numFmtId="0" fontId="13" fillId="0" borderId="0" xfId="0" applyFont="1" applyAlignment="1" applyProtection="1">
      <alignment horizontal="left" vertical="center" wrapText="1"/>
    </xf>
    <xf numFmtId="167" fontId="13" fillId="0" borderId="0" xfId="0" applyNumberFormat="1" applyFont="1" applyAlignment="1" applyProtection="1">
      <alignment vertical="center"/>
    </xf>
    <xf numFmtId="0" fontId="13" fillId="0" borderId="0" xfId="0" applyFont="1" applyAlignment="1" applyProtection="1">
      <alignment vertical="center"/>
      <protection locked="0"/>
    </xf>
    <xf numFmtId="0" fontId="13" fillId="0" borderId="4" xfId="0" applyFont="1" applyBorder="1" applyAlignment="1">
      <alignment vertical="center"/>
    </xf>
    <xf numFmtId="0" fontId="13" fillId="0" borderId="15" xfId="0" applyFont="1" applyBorder="1" applyAlignment="1" applyProtection="1">
      <alignment vertical="center"/>
    </xf>
    <xf numFmtId="0" fontId="13" fillId="0" borderId="0" xfId="0" applyFont="1" applyBorder="1" applyAlignment="1" applyProtection="1">
      <alignment vertical="center"/>
    </xf>
    <xf numFmtId="0" fontId="13" fillId="0" borderId="16" xfId="0" applyFont="1" applyBorder="1" applyAlignment="1" applyProtection="1">
      <alignment vertical="center"/>
    </xf>
    <xf numFmtId="0" fontId="13"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49" fillId="0" borderId="32" xfId="2" applyFont="1" applyBorder="1" applyAlignment="1">
      <alignment horizontal="center" vertical="center"/>
    </xf>
    <xf numFmtId="0" fontId="49" fillId="0" borderId="33" xfId="2" applyFont="1" applyBorder="1" applyAlignment="1">
      <alignment horizontal="left"/>
    </xf>
    <xf numFmtId="0" fontId="50" fillId="0" borderId="33" xfId="2" applyFont="1" applyBorder="1" applyAlignment="1">
      <alignment horizontal="left"/>
    </xf>
    <xf numFmtId="168" fontId="51" fillId="0" borderId="33" xfId="2" applyNumberFormat="1" applyFont="1" applyBorder="1" applyAlignment="1">
      <alignment horizontal="center"/>
    </xf>
    <xf numFmtId="4" fontId="51" fillId="0" borderId="33" xfId="2" applyNumberFormat="1" applyFont="1" applyBorder="1" applyAlignment="1">
      <alignment horizontal="left"/>
    </xf>
    <xf numFmtId="4" fontId="51" fillId="0" borderId="34" xfId="2" applyNumberFormat="1" applyFont="1" applyBorder="1" applyAlignment="1">
      <alignment horizontal="left"/>
    </xf>
    <xf numFmtId="0" fontId="48" fillId="0" borderId="1" xfId="2"/>
    <xf numFmtId="0" fontId="52" fillId="0" borderId="35" xfId="2" applyFont="1" applyBorder="1" applyAlignment="1">
      <alignment horizontal="center" vertical="center"/>
    </xf>
    <xf numFmtId="0" fontId="53" fillId="0" borderId="1" xfId="2" applyFont="1" applyAlignment="1">
      <alignment horizontal="left"/>
    </xf>
    <xf numFmtId="0" fontId="54" fillId="0" borderId="1" xfId="2" applyFont="1" applyAlignment="1">
      <alignment horizontal="center"/>
    </xf>
    <xf numFmtId="168" fontId="54" fillId="0" borderId="1" xfId="2" applyNumberFormat="1" applyFont="1" applyAlignment="1">
      <alignment horizontal="center"/>
    </xf>
    <xf numFmtId="4" fontId="55" fillId="0" borderId="1" xfId="2" applyNumberFormat="1" applyFont="1" applyAlignment="1">
      <alignment horizontal="left"/>
    </xf>
    <xf numFmtId="3" fontId="54" fillId="0" borderId="36" xfId="2" applyNumberFormat="1" applyFont="1" applyBorder="1" applyAlignment="1">
      <alignment horizontal="left"/>
    </xf>
    <xf numFmtId="0" fontId="56" fillId="0" borderId="1" xfId="2" applyFont="1" applyAlignment="1">
      <alignment horizontal="left"/>
    </xf>
    <xf numFmtId="4" fontId="55" fillId="0" borderId="1" xfId="2" applyNumberFormat="1" applyFont="1" applyAlignment="1">
      <alignment horizontal="left" wrapText="1"/>
    </xf>
    <xf numFmtId="4" fontId="57" fillId="0" borderId="36" xfId="2" applyNumberFormat="1" applyFont="1" applyBorder="1" applyAlignment="1">
      <alignment horizontal="left" wrapText="1"/>
    </xf>
    <xf numFmtId="0" fontId="58" fillId="0" borderId="1" xfId="2" applyFont="1" applyAlignment="1">
      <alignment horizontal="left"/>
    </xf>
    <xf numFmtId="0" fontId="50" fillId="0" borderId="1" xfId="2" applyFont="1" applyAlignment="1">
      <alignment horizontal="left"/>
    </xf>
    <xf numFmtId="0" fontId="52" fillId="0" borderId="37" xfId="2" applyFont="1" applyBorder="1" applyAlignment="1">
      <alignment horizontal="center" vertical="center"/>
    </xf>
    <xf numFmtId="0" fontId="56" fillId="0" borderId="38" xfId="2" applyFont="1" applyBorder="1" applyAlignment="1">
      <alignment horizontal="left"/>
    </xf>
    <xf numFmtId="0" fontId="54" fillId="0" borderId="38" xfId="2" applyFont="1" applyBorder="1" applyAlignment="1">
      <alignment horizontal="center"/>
    </xf>
    <xf numFmtId="168" fontId="54" fillId="0" borderId="38" xfId="2" applyNumberFormat="1" applyFont="1" applyBorder="1" applyAlignment="1">
      <alignment horizontal="center"/>
    </xf>
    <xf numFmtId="4" fontId="55" fillId="0" borderId="38" xfId="2" applyNumberFormat="1" applyFont="1" applyBorder="1" applyAlignment="1">
      <alignment horizontal="left" wrapText="1"/>
    </xf>
    <xf numFmtId="4" fontId="57" fillId="0" borderId="39" xfId="2" applyNumberFormat="1" applyFont="1" applyBorder="1" applyAlignment="1">
      <alignment horizontal="left" wrapText="1"/>
    </xf>
    <xf numFmtId="0" fontId="55" fillId="0" borderId="40" xfId="2" applyFont="1" applyBorder="1" applyAlignment="1">
      <alignment horizontal="center" vertical="center" wrapText="1"/>
    </xf>
    <xf numFmtId="0" fontId="59" fillId="0" borderId="41" xfId="2" applyFont="1" applyBorder="1" applyAlignment="1">
      <alignment horizontal="center" vertical="center" wrapText="1"/>
    </xf>
    <xf numFmtId="0" fontId="55" fillId="0" borderId="41" xfId="2" applyFont="1" applyBorder="1" applyAlignment="1">
      <alignment horizontal="center" vertical="center" wrapText="1"/>
    </xf>
    <xf numFmtId="168" fontId="55" fillId="0" borderId="41" xfId="2" applyNumberFormat="1" applyFont="1" applyBorder="1" applyAlignment="1">
      <alignment horizontal="center" vertical="center" wrapText="1"/>
    </xf>
    <xf numFmtId="4" fontId="55" fillId="0" borderId="41" xfId="2" applyNumberFormat="1" applyFont="1" applyBorder="1" applyAlignment="1">
      <alignment horizontal="center" vertical="center" wrapText="1"/>
    </xf>
    <xf numFmtId="4" fontId="55" fillId="0" borderId="42" xfId="2" applyNumberFormat="1" applyFont="1" applyBorder="1" applyAlignment="1">
      <alignment horizontal="center" vertical="center"/>
    </xf>
    <xf numFmtId="0" fontId="55" fillId="0" borderId="43" xfId="2" applyFont="1" applyBorder="1" applyAlignment="1">
      <alignment horizontal="center" vertical="center" wrapText="1"/>
    </xf>
    <xf numFmtId="0" fontId="49" fillId="0" borderId="44" xfId="2" applyFont="1" applyBorder="1" applyAlignment="1">
      <alignment wrapText="1"/>
    </xf>
    <xf numFmtId="168" fontId="55" fillId="0" borderId="43" xfId="2" applyNumberFormat="1" applyFont="1" applyBorder="1" applyAlignment="1">
      <alignment horizontal="center" vertical="center" wrapText="1"/>
    </xf>
    <xf numFmtId="169" fontId="55" fillId="0" borderId="43" xfId="2" applyNumberFormat="1" applyFont="1" applyBorder="1" applyAlignment="1">
      <alignment horizontal="center" vertical="center" wrapText="1"/>
    </xf>
    <xf numFmtId="170" fontId="55" fillId="0" borderId="43" xfId="2" applyNumberFormat="1" applyFont="1" applyBorder="1" applyAlignment="1">
      <alignment horizontal="center" vertical="center"/>
    </xf>
    <xf numFmtId="0" fontId="55" fillId="0" borderId="45" xfId="2" applyFont="1" applyBorder="1" applyAlignment="1">
      <alignment horizontal="center" vertical="center" wrapText="1"/>
    </xf>
    <xf numFmtId="0" fontId="60" fillId="0" borderId="45" xfId="3" applyBorder="1" applyAlignment="1" applyProtection="1">
      <alignment wrapText="1"/>
    </xf>
    <xf numFmtId="168" fontId="55" fillId="0" borderId="45" xfId="2" applyNumberFormat="1" applyFont="1" applyBorder="1" applyAlignment="1">
      <alignment horizontal="center" vertical="center" wrapText="1"/>
    </xf>
    <xf numFmtId="169" fontId="55" fillId="0" borderId="45" xfId="2" applyNumberFormat="1" applyFont="1" applyBorder="1" applyAlignment="1">
      <alignment horizontal="center" vertical="center" wrapText="1"/>
    </xf>
    <xf numFmtId="37" fontId="61" fillId="0" borderId="45" xfId="2" applyNumberFormat="1" applyFont="1" applyBorder="1" applyAlignment="1">
      <alignment horizontal="center" vertical="center"/>
    </xf>
    <xf numFmtId="169" fontId="61" fillId="0" borderId="45" xfId="2" applyNumberFormat="1" applyFont="1" applyBorder="1" applyAlignment="1">
      <alignment horizontal="center" vertical="center"/>
    </xf>
    <xf numFmtId="0" fontId="54" fillId="5" borderId="46" xfId="2" applyFont="1" applyFill="1" applyBorder="1" applyAlignment="1">
      <alignment horizontal="center" vertical="center"/>
    </xf>
    <xf numFmtId="0" fontId="62" fillId="5" borderId="46" xfId="2" applyFont="1" applyFill="1" applyBorder="1" applyAlignment="1">
      <alignment wrapText="1"/>
    </xf>
    <xf numFmtId="168" fontId="54" fillId="5" borderId="46" xfId="2" applyNumberFormat="1" applyFont="1" applyFill="1" applyBorder="1" applyAlignment="1">
      <alignment horizontal="center" vertical="center"/>
    </xf>
    <xf numFmtId="169" fontId="52" fillId="5" borderId="46" xfId="2" applyNumberFormat="1" applyFont="1" applyFill="1" applyBorder="1" applyAlignment="1">
      <alignment horizontal="center" vertical="center"/>
    </xf>
    <xf numFmtId="169" fontId="63" fillId="5" borderId="46" xfId="2" applyNumberFormat="1" applyFont="1" applyFill="1" applyBorder="1" applyAlignment="1">
      <alignment horizontal="center" vertical="center"/>
    </xf>
    <xf numFmtId="0" fontId="55" fillId="0" borderId="47" xfId="2" applyFont="1" applyBorder="1" applyAlignment="1">
      <alignment horizontal="center" vertical="center" wrapText="1"/>
    </xf>
    <xf numFmtId="0" fontId="59" fillId="0" borderId="47" xfId="2" applyFont="1" applyBorder="1" applyAlignment="1">
      <alignment horizontal="center" vertical="center" wrapText="1"/>
    </xf>
    <xf numFmtId="168" fontId="55" fillId="0" borderId="47" xfId="2" applyNumberFormat="1" applyFont="1" applyBorder="1" applyAlignment="1">
      <alignment horizontal="center" vertical="center" wrapText="1"/>
    </xf>
    <xf numFmtId="4" fontId="55" fillId="0" borderId="47" xfId="2" applyNumberFormat="1" applyFont="1" applyBorder="1" applyAlignment="1">
      <alignment horizontal="center" vertical="center" wrapText="1"/>
    </xf>
    <xf numFmtId="4" fontId="55" fillId="0" borderId="47" xfId="2" applyNumberFormat="1" applyFont="1" applyBorder="1" applyAlignment="1">
      <alignment horizontal="center" vertical="center"/>
    </xf>
    <xf numFmtId="0" fontId="54" fillId="0" borderId="48" xfId="2" applyFont="1" applyBorder="1" applyAlignment="1">
      <alignment horizontal="center" vertical="center"/>
    </xf>
    <xf numFmtId="0" fontId="50" fillId="0" borderId="49" xfId="2" applyFont="1" applyBorder="1" applyAlignment="1">
      <alignment wrapText="1"/>
    </xf>
    <xf numFmtId="0" fontId="54" fillId="0" borderId="49" xfId="2" applyFont="1" applyBorder="1" applyAlignment="1">
      <alignment horizontal="center" vertical="center"/>
    </xf>
    <xf numFmtId="168" fontId="54" fillId="0" borderId="49" xfId="2" applyNumberFormat="1" applyFont="1" applyBorder="1" applyAlignment="1">
      <alignment horizontal="center" vertical="center"/>
    </xf>
    <xf numFmtId="0" fontId="50" fillId="0" borderId="49" xfId="2" applyFont="1" applyBorder="1" applyAlignment="1">
      <alignment horizontal="center" vertical="center"/>
    </xf>
    <xf numFmtId="0" fontId="64" fillId="0" borderId="50" xfId="2" applyFont="1" applyBorder="1" applyAlignment="1">
      <alignment horizontal="center" vertical="center"/>
    </xf>
    <xf numFmtId="0" fontId="54" fillId="0" borderId="45" xfId="2" applyFont="1" applyBorder="1" applyAlignment="1">
      <alignment horizontal="center" vertical="top" wrapText="1"/>
    </xf>
    <xf numFmtId="0" fontId="54" fillId="0" borderId="45" xfId="2" applyFont="1" applyBorder="1" applyAlignment="1">
      <alignment vertical="top" wrapText="1"/>
    </xf>
    <xf numFmtId="169" fontId="52" fillId="0" borderId="43" xfId="2" applyNumberFormat="1" applyFont="1" applyBorder="1" applyAlignment="1">
      <alignment horizontal="center" vertical="center"/>
    </xf>
    <xf numFmtId="1" fontId="65" fillId="0" borderId="45" xfId="2" applyNumberFormat="1" applyFont="1" applyBorder="1" applyAlignment="1">
      <alignment horizontal="center" vertical="top" wrapText="1"/>
    </xf>
    <xf numFmtId="0" fontId="65" fillId="0" borderId="45" xfId="2" applyFont="1" applyBorder="1" applyAlignment="1">
      <alignment vertical="top" wrapText="1"/>
    </xf>
    <xf numFmtId="0" fontId="65" fillId="0" borderId="45" xfId="2" applyFont="1" applyBorder="1" applyAlignment="1">
      <alignment horizontal="center" vertical="center"/>
    </xf>
    <xf numFmtId="4" fontId="65" fillId="0" borderId="45" xfId="2" applyNumberFormat="1" applyFont="1" applyBorder="1" applyAlignment="1">
      <alignment horizontal="right" vertical="top" wrapText="1"/>
    </xf>
    <xf numFmtId="171" fontId="65" fillId="0" borderId="45" xfId="2" applyNumberFormat="1" applyFont="1" applyBorder="1" applyAlignment="1">
      <alignment horizontal="right" vertical="top" wrapText="1"/>
    </xf>
    <xf numFmtId="169" fontId="65" fillId="0" borderId="45" xfId="2" applyNumberFormat="1" applyFont="1" applyBorder="1" applyAlignment="1">
      <alignment horizontal="center" vertical="center"/>
    </xf>
    <xf numFmtId="0" fontId="65" fillId="0" borderId="45" xfId="2" applyFont="1" applyBorder="1" applyAlignment="1">
      <alignment wrapText="1"/>
    </xf>
    <xf numFmtId="0" fontId="65" fillId="0" borderId="51" xfId="2" applyFont="1" applyBorder="1" applyAlignment="1">
      <alignment vertical="top" wrapText="1"/>
    </xf>
    <xf numFmtId="0" fontId="65" fillId="0" borderId="51" xfId="2" applyFont="1" applyBorder="1" applyAlignment="1">
      <alignment horizontal="center" vertical="center"/>
    </xf>
    <xf numFmtId="4" fontId="65" fillId="0" borderId="51" xfId="2" applyNumberFormat="1" applyFont="1" applyBorder="1" applyAlignment="1">
      <alignment horizontal="right" vertical="top" wrapText="1"/>
    </xf>
    <xf numFmtId="0" fontId="65" fillId="0" borderId="53" xfId="2" applyFont="1" applyBorder="1" applyAlignment="1">
      <alignment horizontal="center" vertical="center"/>
    </xf>
    <xf numFmtId="0" fontId="65" fillId="0" borderId="53" xfId="2" applyFont="1" applyBorder="1" applyAlignment="1">
      <alignment wrapText="1"/>
    </xf>
    <xf numFmtId="168" fontId="65" fillId="0" borderId="53" xfId="2" applyNumberFormat="1" applyFont="1" applyBorder="1" applyAlignment="1">
      <alignment horizontal="center" vertical="center"/>
    </xf>
    <xf numFmtId="169" fontId="65" fillId="0" borderId="54" xfId="2" applyNumberFormat="1" applyFont="1" applyBorder="1" applyAlignment="1">
      <alignment horizontal="center" vertical="center"/>
    </xf>
    <xf numFmtId="169" fontId="65" fillId="0" borderId="53" xfId="2" applyNumberFormat="1" applyFont="1" applyBorder="1" applyAlignment="1">
      <alignment horizontal="center" vertical="center"/>
    </xf>
    <xf numFmtId="0" fontId="52" fillId="0" borderId="48" xfId="2" applyFont="1" applyBorder="1" applyAlignment="1">
      <alignment horizontal="center" vertical="center"/>
    </xf>
    <xf numFmtId="0" fontId="66" fillId="0" borderId="49" xfId="2" applyFont="1" applyBorder="1" applyAlignment="1">
      <alignment wrapText="1"/>
    </xf>
    <xf numFmtId="169" fontId="52" fillId="0" borderId="49" xfId="2" applyNumberFormat="1" applyFont="1" applyBorder="1" applyAlignment="1">
      <alignment horizontal="center" vertical="center"/>
    </xf>
    <xf numFmtId="169" fontId="67" fillId="0" borderId="50" xfId="2" applyNumberFormat="1" applyFont="1" applyBorder="1" applyAlignment="1">
      <alignment horizontal="center" vertical="center"/>
    </xf>
    <xf numFmtId="0" fontId="52" fillId="6" borderId="48" xfId="2" applyFont="1" applyFill="1" applyBorder="1" applyAlignment="1">
      <alignment horizontal="center" vertical="center"/>
    </xf>
    <xf numFmtId="0" fontId="66" fillId="6" borderId="49" xfId="2" applyFont="1" applyFill="1" applyBorder="1" applyAlignment="1">
      <alignment wrapText="1"/>
    </xf>
    <xf numFmtId="0" fontId="52" fillId="6" borderId="49" xfId="2" applyFont="1" applyFill="1" applyBorder="1" applyAlignment="1">
      <alignment horizontal="center" vertical="center"/>
    </xf>
    <xf numFmtId="168" fontId="52" fillId="6" borderId="49" xfId="2" applyNumberFormat="1" applyFont="1" applyFill="1" applyBorder="1" applyAlignment="1">
      <alignment horizontal="center" vertical="center"/>
    </xf>
    <xf numFmtId="169" fontId="56" fillId="6" borderId="50" xfId="2" applyNumberFormat="1" applyFont="1" applyFill="1" applyBorder="1" applyAlignment="1">
      <alignment horizontal="center" vertical="center"/>
    </xf>
    <xf numFmtId="0" fontId="52" fillId="0" borderId="47" xfId="2" applyFont="1" applyBorder="1" applyAlignment="1">
      <alignment horizontal="center" vertical="center"/>
    </xf>
    <xf numFmtId="0" fontId="68" fillId="0" borderId="47" xfId="2" applyFont="1" applyBorder="1" applyAlignment="1">
      <alignment vertical="center" wrapText="1"/>
    </xf>
    <xf numFmtId="0" fontId="54" fillId="0" borderId="47" xfId="2" applyFont="1" applyBorder="1" applyAlignment="1">
      <alignment horizontal="center" vertical="center"/>
    </xf>
    <xf numFmtId="168" fontId="54" fillId="0" borderId="47" xfId="2" applyNumberFormat="1" applyFont="1" applyBorder="1" applyAlignment="1">
      <alignment horizontal="center" vertical="center"/>
    </xf>
    <xf numFmtId="170" fontId="69" fillId="0" borderId="37" xfId="2" applyNumberFormat="1" applyFont="1" applyBorder="1" applyAlignment="1">
      <alignment horizontal="center" vertical="center"/>
    </xf>
    <xf numFmtId="169" fontId="63" fillId="0" borderId="47" xfId="2" applyNumberFormat="1" applyFont="1" applyBorder="1" applyAlignment="1">
      <alignment horizontal="center" vertical="center" wrapText="1"/>
    </xf>
    <xf numFmtId="0" fontId="48" fillId="0" borderId="1" xfId="2" applyAlignment="1">
      <alignment horizontal="center" vertical="center"/>
    </xf>
    <xf numFmtId="168" fontId="48" fillId="0" borderId="1" xfId="2" applyNumberFormat="1"/>
    <xf numFmtId="0" fontId="58" fillId="0" borderId="33" xfId="2" applyFont="1" applyBorder="1" applyAlignment="1">
      <alignment horizontal="left" wrapText="1"/>
    </xf>
    <xf numFmtId="3" fontId="56" fillId="0" borderId="36" xfId="2" applyNumberFormat="1" applyFont="1" applyBorder="1" applyAlignment="1">
      <alignment horizontal="left"/>
    </xf>
    <xf numFmtId="14" fontId="71" fillId="0" borderId="39" xfId="2" applyNumberFormat="1" applyFont="1" applyBorder="1" applyAlignment="1">
      <alignment horizontal="center"/>
    </xf>
    <xf numFmtId="169" fontId="67" fillId="6" borderId="34" xfId="2" applyNumberFormat="1" applyFont="1" applyFill="1" applyBorder="1" applyAlignment="1">
      <alignment horizontal="center" vertical="center"/>
    </xf>
    <xf numFmtId="0" fontId="0" fillId="0" borderId="45" xfId="3" applyFont="1" applyBorder="1" applyAlignment="1" applyProtection="1">
      <alignment wrapText="1"/>
    </xf>
    <xf numFmtId="0" fontId="66" fillId="6" borderId="33" xfId="2" applyFont="1" applyFill="1" applyBorder="1" applyAlignment="1">
      <alignment wrapText="1"/>
    </xf>
    <xf numFmtId="0" fontId="52" fillId="6" borderId="33" xfId="2" applyFont="1" applyFill="1" applyBorder="1" applyAlignment="1">
      <alignment horizontal="center" vertical="center"/>
    </xf>
    <xf numFmtId="168" fontId="52" fillId="6" borderId="33" xfId="2" applyNumberFormat="1" applyFont="1" applyFill="1" applyBorder="1" applyAlignment="1">
      <alignment horizontal="center" vertical="center"/>
    </xf>
    <xf numFmtId="169" fontId="52" fillId="6" borderId="33" xfId="2" applyNumberFormat="1" applyFont="1" applyFill="1" applyBorder="1" applyAlignment="1">
      <alignment horizontal="center" vertical="center"/>
    </xf>
    <xf numFmtId="169" fontId="64" fillId="0" borderId="50" xfId="2" applyNumberFormat="1" applyFont="1" applyBorder="1" applyAlignment="1">
      <alignment horizontal="center" vertical="center"/>
    </xf>
    <xf numFmtId="0" fontId="72" fillId="0" borderId="46" xfId="2" applyFont="1" applyBorder="1" applyAlignment="1">
      <alignment horizontal="center" vertical="center"/>
    </xf>
    <xf numFmtId="0" fontId="70" fillId="0" borderId="46" xfId="2" applyFont="1" applyBorder="1" applyAlignment="1">
      <alignment horizontal="center" wrapText="1"/>
    </xf>
    <xf numFmtId="0" fontId="73" fillId="0" borderId="46" xfId="2" applyFont="1" applyBorder="1"/>
    <xf numFmtId="0" fontId="74" fillId="0" borderId="46" xfId="2" applyFont="1" applyBorder="1" applyAlignment="1">
      <alignment horizontal="center"/>
    </xf>
    <xf numFmtId="0" fontId="74" fillId="0" borderId="46" xfId="2" applyFont="1" applyBorder="1" applyAlignment="1">
      <alignment wrapText="1"/>
    </xf>
    <xf numFmtId="0" fontId="72" fillId="0" borderId="46" xfId="2" applyFont="1" applyBorder="1" applyAlignment="1">
      <alignment horizontal="center"/>
    </xf>
    <xf numFmtId="0" fontId="74" fillId="0" borderId="46" xfId="2" applyFont="1" applyBorder="1" applyAlignment="1">
      <alignment horizontal="right"/>
    </xf>
    <xf numFmtId="172" fontId="74" fillId="0" borderId="46" xfId="2" applyNumberFormat="1" applyFont="1" applyBorder="1" applyAlignment="1">
      <alignment horizontal="right"/>
    </xf>
    <xf numFmtId="0" fontId="52" fillId="0" borderId="46" xfId="2" applyFont="1" applyBorder="1" applyAlignment="1">
      <alignment wrapText="1"/>
    </xf>
    <xf numFmtId="0" fontId="74" fillId="0" borderId="46" xfId="4" applyFont="1" applyBorder="1" applyAlignment="1">
      <alignment horizontal="left" wrapText="1"/>
    </xf>
    <xf numFmtId="0" fontId="72" fillId="0" borderId="46" xfId="4" applyFont="1" applyBorder="1" applyAlignment="1">
      <alignment horizontal="center"/>
    </xf>
    <xf numFmtId="0" fontId="74" fillId="0" borderId="46" xfId="4" applyFont="1" applyBorder="1" applyAlignment="1">
      <alignment horizontal="right"/>
    </xf>
    <xf numFmtId="172" fontId="74" fillId="0" borderId="46" xfId="4" applyNumberFormat="1" applyFont="1" applyBorder="1" applyAlignment="1">
      <alignment horizontal="right"/>
    </xf>
    <xf numFmtId="0" fontId="52" fillId="0" borderId="46" xfId="4" applyFont="1" applyBorder="1" applyAlignment="1">
      <alignment horizontal="left" wrapText="1"/>
    </xf>
    <xf numFmtId="0" fontId="75" fillId="0" borderId="46" xfId="4" applyFont="1" applyBorder="1" applyAlignment="1">
      <alignment horizontal="left" wrapText="1"/>
    </xf>
    <xf numFmtId="0" fontId="48" fillId="0" borderId="1" xfId="2" applyAlignment="1">
      <alignment vertical="top" wrapText="1"/>
    </xf>
    <xf numFmtId="172" fontId="74" fillId="0" borderId="35" xfId="4" applyNumberFormat="1" applyFont="1" applyBorder="1" applyAlignment="1">
      <alignment horizontal="right"/>
    </xf>
    <xf numFmtId="0" fontId="48" fillId="0" borderId="35" xfId="2" applyBorder="1"/>
    <xf numFmtId="0" fontId="76" fillId="0" borderId="49" xfId="2" applyFont="1" applyBorder="1" applyAlignment="1">
      <alignment wrapText="1"/>
    </xf>
    <xf numFmtId="0" fontId="76" fillId="6" borderId="38" xfId="2" applyFont="1" applyFill="1" applyBorder="1" applyAlignment="1">
      <alignment wrapText="1"/>
    </xf>
    <xf numFmtId="0" fontId="54" fillId="6" borderId="38" xfId="2" applyFont="1" applyFill="1" applyBorder="1" applyAlignment="1">
      <alignment horizontal="center" vertical="center"/>
    </xf>
    <xf numFmtId="168" fontId="54" fillId="6" borderId="38" xfId="2" applyNumberFormat="1" applyFont="1" applyFill="1" applyBorder="1" applyAlignment="1">
      <alignment horizontal="center" vertical="center"/>
    </xf>
    <xf numFmtId="0" fontId="52" fillId="6" borderId="38" xfId="2" applyFont="1" applyFill="1" applyBorder="1" applyAlignment="1">
      <alignment horizontal="center" vertical="center"/>
    </xf>
    <xf numFmtId="169" fontId="56" fillId="6" borderId="39" xfId="2" applyNumberFormat="1" applyFont="1" applyFill="1" applyBorder="1" applyAlignment="1">
      <alignment horizontal="center" vertical="center"/>
    </xf>
    <xf numFmtId="172" fontId="74" fillId="0" borderId="46" xfId="5" applyNumberFormat="1" applyFont="1" applyBorder="1" applyAlignment="1" applyProtection="1">
      <alignment horizontal="right"/>
    </xf>
    <xf numFmtId="0" fontId="74" fillId="0" borderId="46" xfId="4" applyFont="1" applyBorder="1" applyAlignment="1">
      <alignment horizontal="left" vertical="top" wrapText="1"/>
    </xf>
    <xf numFmtId="0" fontId="72" fillId="0" borderId="46" xfId="4" applyFont="1" applyBorder="1" applyAlignment="1">
      <alignment horizontal="center" vertical="top" wrapText="1"/>
    </xf>
    <xf numFmtId="0" fontId="74" fillId="0" borderId="46" xfId="4" applyFont="1" applyBorder="1" applyAlignment="1">
      <alignment horizontal="right" vertical="top" wrapText="1"/>
    </xf>
    <xf numFmtId="172" fontId="74" fillId="0" borderId="46" xfId="4" applyNumberFormat="1" applyFont="1" applyBorder="1" applyAlignment="1">
      <alignment horizontal="right" vertical="top" wrapText="1"/>
    </xf>
    <xf numFmtId="1" fontId="74" fillId="0" borderId="46" xfId="2" applyNumberFormat="1" applyFont="1" applyBorder="1" applyAlignment="1">
      <alignment wrapText="1"/>
    </xf>
    <xf numFmtId="0" fontId="76" fillId="0" borderId="38" xfId="2" applyFont="1" applyBorder="1" applyAlignment="1">
      <alignment wrapText="1"/>
    </xf>
    <xf numFmtId="0" fontId="54" fillId="0" borderId="38" xfId="2" applyFont="1" applyBorder="1" applyAlignment="1">
      <alignment horizontal="center" vertical="center"/>
    </xf>
    <xf numFmtId="168" fontId="54" fillId="0" borderId="38" xfId="2" applyNumberFormat="1" applyFont="1" applyBorder="1" applyAlignment="1">
      <alignment horizontal="center" vertical="center"/>
    </xf>
    <xf numFmtId="169" fontId="52" fillId="0" borderId="38" xfId="2" applyNumberFormat="1" applyFont="1" applyBorder="1" applyAlignment="1">
      <alignment horizontal="center" vertical="center"/>
    </xf>
    <xf numFmtId="169" fontId="67" fillId="0" borderId="39" xfId="2" applyNumberFormat="1" applyFont="1" applyBorder="1" applyAlignment="1">
      <alignment horizontal="center" vertical="center"/>
    </xf>
    <xf numFmtId="0" fontId="74" fillId="0" borderId="49" xfId="4" applyFont="1" applyBorder="1" applyAlignment="1">
      <alignment horizontal="left" wrapText="1"/>
    </xf>
    <xf numFmtId="0" fontId="72" fillId="0" borderId="49" xfId="4" applyFont="1" applyBorder="1" applyAlignment="1">
      <alignment horizontal="center"/>
    </xf>
    <xf numFmtId="0" fontId="74" fillId="0" borderId="49" xfId="4" applyFont="1" applyBorder="1" applyAlignment="1">
      <alignment horizontal="right"/>
    </xf>
    <xf numFmtId="172" fontId="74" fillId="0" borderId="49" xfId="5" applyNumberFormat="1" applyFont="1" applyBorder="1" applyAlignment="1" applyProtection="1"/>
    <xf numFmtId="1" fontId="77" fillId="0" borderId="50" xfId="4" applyNumberFormat="1" applyFont="1" applyBorder="1" applyAlignment="1">
      <alignment horizontal="center"/>
    </xf>
    <xf numFmtId="0" fontId="62" fillId="0" borderId="49" xfId="2" applyFont="1" applyBorder="1" applyAlignment="1">
      <alignment vertical="center" wrapText="1"/>
    </xf>
    <xf numFmtId="170" fontId="69" fillId="0" borderId="49" xfId="2" applyNumberFormat="1" applyFont="1" applyBorder="1" applyAlignment="1">
      <alignment horizontal="center" vertical="center"/>
    </xf>
    <xf numFmtId="169" fontId="63" fillId="0" borderId="50" xfId="2" applyNumberFormat="1" applyFont="1" applyBorder="1" applyAlignment="1">
      <alignment horizontal="center" vertical="center" wrapText="1"/>
    </xf>
    <xf numFmtId="0" fontId="78" fillId="0" borderId="1" xfId="2" applyFont="1"/>
    <xf numFmtId="0" fontId="5" fillId="5" borderId="56" xfId="6" applyFont="1" applyFill="1" applyBorder="1" applyAlignment="1">
      <alignment horizontal="center" vertical="center"/>
    </xf>
    <xf numFmtId="0" fontId="81" fillId="5" borderId="56" xfId="6" applyFont="1" applyFill="1" applyBorder="1" applyAlignment="1">
      <alignment horizontal="center" vertical="center"/>
    </xf>
    <xf numFmtId="14" fontId="81" fillId="5" borderId="57" xfId="6" applyNumberFormat="1" applyFont="1" applyFill="1" applyBorder="1" applyAlignment="1">
      <alignment horizontal="left" vertical="center"/>
    </xf>
    <xf numFmtId="0" fontId="72" fillId="0" borderId="1" xfId="6" applyFont="1"/>
    <xf numFmtId="0" fontId="82" fillId="0" borderId="1" xfId="6" applyFont="1"/>
    <xf numFmtId="0" fontId="83" fillId="0" borderId="1" xfId="6" applyFont="1" applyAlignment="1">
      <alignment horizontal="right"/>
    </xf>
    <xf numFmtId="3" fontId="83" fillId="0" borderId="1" xfId="6" applyNumberFormat="1" applyFont="1"/>
    <xf numFmtId="0" fontId="72" fillId="0" borderId="1" xfId="6" applyFont="1" applyAlignment="1">
      <alignment horizontal="left"/>
    </xf>
    <xf numFmtId="0" fontId="1" fillId="0" borderId="1" xfId="6"/>
    <xf numFmtId="0" fontId="81" fillId="0" borderId="1" xfId="6" applyFont="1"/>
    <xf numFmtId="0" fontId="85" fillId="0" borderId="1" xfId="6" applyFont="1" applyAlignment="1">
      <alignment horizontal="right"/>
    </xf>
    <xf numFmtId="9" fontId="86" fillId="0" borderId="1" xfId="6" applyNumberFormat="1" applyFont="1"/>
    <xf numFmtId="9" fontId="88" fillId="0" borderId="1" xfId="6" applyNumberFormat="1" applyFont="1" applyAlignment="1">
      <alignment horizontal="right"/>
    </xf>
    <xf numFmtId="0" fontId="88" fillId="0" borderId="1" xfId="6" applyFont="1" applyAlignment="1">
      <alignment horizontal="right"/>
    </xf>
    <xf numFmtId="0" fontId="90" fillId="0" borderId="61" xfId="6" applyFont="1" applyBorder="1" applyAlignment="1">
      <alignment horizontal="right"/>
    </xf>
    <xf numFmtId="0" fontId="90" fillId="0" borderId="1" xfId="6" applyFont="1"/>
    <xf numFmtId="3" fontId="90" fillId="0" borderId="1" xfId="6" applyNumberFormat="1" applyFont="1"/>
    <xf numFmtId="0" fontId="90" fillId="0" borderId="1" xfId="6" applyFont="1" applyAlignment="1">
      <alignment horizontal="left"/>
    </xf>
    <xf numFmtId="0" fontId="72" fillId="0" borderId="36" xfId="6" applyFont="1" applyBorder="1"/>
    <xf numFmtId="0" fontId="85" fillId="0" borderId="1" xfId="6" applyFont="1"/>
    <xf numFmtId="3" fontId="85" fillId="0" borderId="1" xfId="6" applyNumberFormat="1" applyFont="1"/>
    <xf numFmtId="0" fontId="90" fillId="0" borderId="62" xfId="6" applyFont="1" applyBorder="1" applyAlignment="1">
      <alignment horizontal="right"/>
    </xf>
    <xf numFmtId="3" fontId="90" fillId="0" borderId="63" xfId="6" applyNumberFormat="1" applyFont="1" applyBorder="1"/>
    <xf numFmtId="0" fontId="90" fillId="0" borderId="63" xfId="6" applyFont="1" applyBorder="1" applyAlignment="1">
      <alignment horizontal="left"/>
    </xf>
    <xf numFmtId="9" fontId="90" fillId="0" borderId="1" xfId="6" applyNumberFormat="1" applyFont="1"/>
    <xf numFmtId="0" fontId="81" fillId="0" borderId="1" xfId="6" applyFont="1" applyAlignment="1">
      <alignment horizontal="right"/>
    </xf>
    <xf numFmtId="3" fontId="81" fillId="0" borderId="1" xfId="6" applyNumberFormat="1" applyFont="1"/>
    <xf numFmtId="3" fontId="90" fillId="0" borderId="29" xfId="6" applyNumberFormat="1" applyFont="1" applyBorder="1"/>
    <xf numFmtId="0" fontId="90" fillId="0" borderId="29" xfId="6" applyFont="1" applyBorder="1" applyAlignment="1">
      <alignment horizontal="left"/>
    </xf>
    <xf numFmtId="0" fontId="72" fillId="0" borderId="29" xfId="6" applyFont="1" applyBorder="1"/>
    <xf numFmtId="174" fontId="72" fillId="0" borderId="64" xfId="6" applyNumberFormat="1" applyFont="1" applyBorder="1" applyAlignment="1">
      <alignment horizontal="left"/>
    </xf>
    <xf numFmtId="3" fontId="91" fillId="0" borderId="1" xfId="6" applyNumberFormat="1" applyFont="1"/>
    <xf numFmtId="0" fontId="90" fillId="0" borderId="58" xfId="6" applyFont="1" applyBorder="1" applyAlignment="1">
      <alignment horizontal="right"/>
    </xf>
    <xf numFmtId="0" fontId="90" fillId="0" borderId="59" xfId="6" applyFont="1" applyBorder="1"/>
    <xf numFmtId="0" fontId="90" fillId="0" borderId="59" xfId="6" applyFont="1" applyBorder="1" applyAlignment="1">
      <alignment horizontal="left"/>
    </xf>
    <xf numFmtId="0" fontId="88" fillId="0" borderId="1" xfId="6" applyFont="1" applyAlignment="1">
      <alignment horizontal="center"/>
    </xf>
    <xf numFmtId="3" fontId="88" fillId="0" borderId="1" xfId="6" applyNumberFormat="1" applyFont="1"/>
    <xf numFmtId="0" fontId="92" fillId="0" borderId="61" xfId="6" applyFont="1" applyBorder="1" applyAlignment="1">
      <alignment horizontal="right"/>
    </xf>
    <xf numFmtId="3" fontId="92" fillId="0" borderId="29" xfId="6" applyNumberFormat="1" applyFont="1" applyBorder="1"/>
    <xf numFmtId="0" fontId="92" fillId="0" borderId="29" xfId="6" applyFont="1" applyBorder="1" applyAlignment="1">
      <alignment horizontal="left"/>
    </xf>
    <xf numFmtId="2" fontId="93" fillId="0" borderId="29" xfId="6" applyNumberFormat="1" applyFont="1" applyBorder="1"/>
    <xf numFmtId="2" fontId="93" fillId="0" borderId="64" xfId="6" applyNumberFormat="1" applyFont="1" applyBorder="1"/>
    <xf numFmtId="2" fontId="93" fillId="0" borderId="1" xfId="6" applyNumberFormat="1" applyFont="1"/>
    <xf numFmtId="0" fontId="94" fillId="7" borderId="35" xfId="6" applyFont="1" applyFill="1" applyBorder="1"/>
    <xf numFmtId="0" fontId="94" fillId="7" borderId="1" xfId="6" applyFont="1" applyFill="1"/>
    <xf numFmtId="0" fontId="94" fillId="7" borderId="36" xfId="6" applyFont="1" applyFill="1" applyBorder="1"/>
    <xf numFmtId="0" fontId="95" fillId="0" borderId="1" xfId="6" applyFont="1"/>
    <xf numFmtId="0" fontId="95" fillId="0" borderId="1" xfId="6" applyFont="1" applyAlignment="1">
      <alignment horizontal="right"/>
    </xf>
    <xf numFmtId="4" fontId="95" fillId="0" borderId="1" xfId="6" applyNumberFormat="1" applyFont="1"/>
    <xf numFmtId="0" fontId="96" fillId="0" borderId="35" xfId="6" applyFont="1" applyBorder="1" applyAlignment="1">
      <alignment horizontal="left"/>
    </xf>
    <xf numFmtId="4" fontId="96" fillId="0" borderId="1" xfId="6" applyNumberFormat="1" applyFont="1" applyAlignment="1">
      <alignment horizontal="center"/>
    </xf>
    <xf numFmtId="4" fontId="96" fillId="0" borderId="1" xfId="6" applyNumberFormat="1" applyFont="1"/>
    <xf numFmtId="4" fontId="96" fillId="0" borderId="36" xfId="6" applyNumberFormat="1" applyFont="1" applyBorder="1"/>
    <xf numFmtId="0" fontId="86" fillId="0" borderId="66" xfId="6" applyFont="1" applyBorder="1" applyAlignment="1">
      <alignment horizontal="center"/>
    </xf>
    <xf numFmtId="0" fontId="86" fillId="0" borderId="1" xfId="6" applyFont="1" applyAlignment="1">
      <alignment horizontal="center"/>
    </xf>
    <xf numFmtId="0" fontId="97" fillId="0" borderId="1" xfId="6" applyFont="1" applyAlignment="1">
      <alignment horizontal="center"/>
    </xf>
    <xf numFmtId="0" fontId="98" fillId="0" borderId="66" xfId="6" applyFont="1" applyBorder="1" applyAlignment="1">
      <alignment horizontal="center"/>
    </xf>
    <xf numFmtId="0" fontId="86" fillId="0" borderId="67" xfId="6" applyFont="1" applyBorder="1" applyAlignment="1">
      <alignment horizontal="center"/>
    </xf>
    <xf numFmtId="171" fontId="86" fillId="0" borderId="1" xfId="6" applyNumberFormat="1" applyFont="1" applyAlignment="1">
      <alignment horizontal="right"/>
    </xf>
    <xf numFmtId="0" fontId="54" fillId="7" borderId="37" xfId="6" applyFont="1" applyFill="1" applyBorder="1" applyAlignment="1">
      <alignment horizontal="left" vertical="center"/>
    </xf>
    <xf numFmtId="1" fontId="54" fillId="7" borderId="38" xfId="6" applyNumberFormat="1" applyFont="1" applyFill="1" applyBorder="1" applyAlignment="1">
      <alignment horizontal="right"/>
    </xf>
    <xf numFmtId="2" fontId="54" fillId="7" borderId="38" xfId="6" applyNumberFormat="1" applyFont="1" applyFill="1" applyBorder="1" applyAlignment="1">
      <alignment horizontal="right"/>
    </xf>
    <xf numFmtId="2" fontId="54" fillId="7" borderId="39" xfId="6" applyNumberFormat="1" applyFont="1" applyFill="1" applyBorder="1" applyAlignment="1">
      <alignment horizontal="right"/>
    </xf>
    <xf numFmtId="0" fontId="72" fillId="8" borderId="1" xfId="6" applyFont="1" applyFill="1"/>
    <xf numFmtId="4" fontId="99" fillId="0" borderId="1" xfId="6" applyNumberFormat="1" applyFont="1"/>
    <xf numFmtId="0" fontId="93" fillId="0" borderId="1" xfId="6" applyFont="1"/>
    <xf numFmtId="2" fontId="72" fillId="0" borderId="1" xfId="6" applyNumberFormat="1" applyFont="1"/>
    <xf numFmtId="2" fontId="1" fillId="0" borderId="1" xfId="6" applyNumberFormat="1"/>
    <xf numFmtId="172" fontId="93" fillId="0" borderId="1" xfId="6" applyNumberFormat="1" applyFont="1"/>
    <xf numFmtId="172" fontId="100" fillId="0" borderId="1" xfId="6" applyNumberFormat="1" applyFont="1"/>
    <xf numFmtId="172" fontId="72" fillId="0" borderId="1" xfId="6" applyNumberFormat="1" applyFont="1"/>
    <xf numFmtId="172" fontId="73" fillId="0" borderId="1" xfId="6" applyNumberFormat="1" applyFont="1"/>
    <xf numFmtId="0" fontId="73" fillId="0" borderId="1" xfId="6" applyFont="1"/>
    <xf numFmtId="171" fontId="65" fillId="12" borderId="45" xfId="2" applyNumberFormat="1" applyFont="1" applyFill="1" applyBorder="1" applyAlignment="1" applyProtection="1">
      <alignment horizontal="right" vertical="top" wrapText="1"/>
      <protection locked="0"/>
    </xf>
    <xf numFmtId="171" fontId="65" fillId="12" borderId="52" xfId="2" applyNumberFormat="1" applyFont="1" applyFill="1" applyBorder="1" applyAlignment="1" applyProtection="1">
      <alignment horizontal="right" vertical="top" wrapText="1"/>
      <protection locked="0"/>
    </xf>
    <xf numFmtId="172" fontId="74" fillId="12" borderId="46" xfId="2" applyNumberFormat="1" applyFont="1" applyFill="1" applyBorder="1" applyAlignment="1" applyProtection="1">
      <alignment horizontal="right"/>
      <protection locked="0"/>
    </xf>
    <xf numFmtId="172" fontId="74" fillId="12" borderId="46" xfId="5" applyNumberFormat="1" applyFont="1" applyFill="1" applyBorder="1" applyAlignment="1" applyProtection="1">
      <protection locked="0"/>
    </xf>
    <xf numFmtId="172" fontId="74" fillId="12" borderId="46" xfId="5" applyNumberFormat="1" applyFont="1" applyFill="1" applyBorder="1" applyAlignment="1" applyProtection="1">
      <alignment horizontal="right"/>
      <protection locked="0"/>
    </xf>
    <xf numFmtId="172" fontId="74" fillId="12" borderId="46" xfId="5" applyNumberFormat="1" applyFont="1" applyFill="1" applyBorder="1" applyAlignment="1" applyProtection="1">
      <alignment horizontal="right" vertical="top" wrapText="1"/>
      <protection locked="0"/>
    </xf>
    <xf numFmtId="2" fontId="93" fillId="12" borderId="1" xfId="6" applyNumberFormat="1" applyFont="1" applyFill="1" applyProtection="1">
      <protection locked="0"/>
    </xf>
    <xf numFmtId="9" fontId="90" fillId="12" borderId="63" xfId="6" applyNumberFormat="1" applyFont="1" applyFill="1" applyBorder="1" applyProtection="1">
      <protection locked="0"/>
    </xf>
    <xf numFmtId="0" fontId="90" fillId="12" borderId="29" xfId="6" applyFont="1" applyFill="1" applyBorder="1" applyAlignment="1" applyProtection="1">
      <alignment horizontal="right"/>
      <protection locked="0"/>
    </xf>
    <xf numFmtId="0" fontId="90" fillId="12" borderId="59" xfId="6" applyFont="1" applyFill="1" applyBorder="1" applyAlignment="1" applyProtection="1">
      <alignment horizontal="right"/>
      <protection locked="0"/>
    </xf>
    <xf numFmtId="176" fontId="54" fillId="12" borderId="1" xfId="7" applyNumberFormat="1" applyFill="1" applyAlignment="1" applyProtection="1">
      <alignment horizontal="right" vertical="center"/>
      <protection locked="0"/>
    </xf>
    <xf numFmtId="0" fontId="54" fillId="0" borderId="1" xfId="7" applyProtection="1"/>
    <xf numFmtId="0" fontId="19" fillId="0" borderId="1" xfId="7" applyFont="1" applyAlignment="1" applyProtection="1">
      <alignment horizontal="left"/>
    </xf>
    <xf numFmtId="0" fontId="3" fillId="0" borderId="1" xfId="7" applyFont="1" applyAlignment="1" applyProtection="1">
      <alignment horizontal="left"/>
    </xf>
    <xf numFmtId="0" fontId="19" fillId="0" borderId="1" xfId="7" applyFont="1" applyAlignment="1" applyProtection="1">
      <alignment horizontal="center"/>
    </xf>
    <xf numFmtId="0" fontId="19" fillId="9" borderId="68" xfId="7" applyFont="1" applyFill="1" applyBorder="1" applyAlignment="1" applyProtection="1">
      <alignment horizontal="center"/>
    </xf>
    <xf numFmtId="0" fontId="19" fillId="9" borderId="69" xfId="7" applyFont="1" applyFill="1" applyBorder="1" applyAlignment="1" applyProtection="1">
      <alignment horizontal="left"/>
    </xf>
    <xf numFmtId="0" fontId="19" fillId="9" borderId="69" xfId="7" applyFont="1" applyFill="1" applyBorder="1" applyAlignment="1" applyProtection="1">
      <alignment horizontal="center"/>
    </xf>
    <xf numFmtId="0" fontId="19" fillId="9" borderId="70" xfId="7" applyFont="1" applyFill="1" applyBorder="1" applyAlignment="1" applyProtection="1">
      <alignment horizontal="center"/>
    </xf>
    <xf numFmtId="0" fontId="19" fillId="9" borderId="71" xfId="7" applyFont="1" applyFill="1" applyBorder="1" applyAlignment="1" applyProtection="1">
      <alignment horizontal="center"/>
    </xf>
    <xf numFmtId="0" fontId="19" fillId="9" borderId="73" xfId="7" applyFont="1" applyFill="1" applyBorder="1" applyAlignment="1" applyProtection="1">
      <alignment horizontal="center"/>
    </xf>
    <xf numFmtId="0" fontId="19" fillId="9" borderId="72" xfId="7" applyFont="1" applyFill="1" applyBorder="1" applyAlignment="1" applyProtection="1">
      <alignment horizontal="center"/>
    </xf>
    <xf numFmtId="0" fontId="54" fillId="0" borderId="68" xfId="7" applyBorder="1" applyProtection="1"/>
    <xf numFmtId="0" fontId="54" fillId="0" borderId="69" xfId="7" applyBorder="1" applyProtection="1"/>
    <xf numFmtId="0" fontId="54" fillId="0" borderId="70" xfId="7" applyBorder="1" applyProtection="1"/>
    <xf numFmtId="49" fontId="59" fillId="0" borderId="74" xfId="7" applyNumberFormat="1" applyFont="1" applyBorder="1" applyAlignment="1" applyProtection="1">
      <alignment horizontal="left" vertical="center"/>
    </xf>
    <xf numFmtId="49" fontId="101" fillId="0" borderId="1" xfId="7" applyNumberFormat="1" applyFont="1" applyAlignment="1" applyProtection="1">
      <alignment vertical="center" wrapText="1"/>
    </xf>
    <xf numFmtId="49" fontId="101" fillId="0" borderId="1" xfId="7" applyNumberFormat="1" applyFont="1" applyAlignment="1" applyProtection="1">
      <alignment horizontal="center" vertical="center" wrapText="1"/>
    </xf>
    <xf numFmtId="0" fontId="101" fillId="0" borderId="1" xfId="7" applyFont="1" applyAlignment="1" applyProtection="1">
      <alignment horizontal="center" vertical="center"/>
    </xf>
    <xf numFmtId="175" fontId="101" fillId="0" borderId="1" xfId="7" applyNumberFormat="1" applyFont="1" applyAlignment="1" applyProtection="1">
      <alignment horizontal="center" vertical="center"/>
    </xf>
    <xf numFmtId="175" fontId="101" fillId="0" borderId="75" xfId="7" applyNumberFormat="1" applyFont="1" applyBorder="1" applyAlignment="1" applyProtection="1">
      <alignment horizontal="center" vertical="center"/>
    </xf>
    <xf numFmtId="49" fontId="54" fillId="0" borderId="74" xfId="7" applyNumberFormat="1" applyBorder="1" applyAlignment="1" applyProtection="1">
      <alignment horizontal="left" vertical="center"/>
    </xf>
    <xf numFmtId="49" fontId="101" fillId="0" borderId="74" xfId="7" applyNumberFormat="1" applyFont="1" applyBorder="1" applyAlignment="1" applyProtection="1">
      <alignment horizontal="center" vertical="center"/>
    </xf>
    <xf numFmtId="49" fontId="19" fillId="0" borderId="74" xfId="7" applyNumberFormat="1" applyFont="1" applyBorder="1" applyAlignment="1" applyProtection="1">
      <alignment horizontal="left" vertical="center"/>
    </xf>
    <xf numFmtId="49" fontId="54" fillId="0" borderId="77" xfId="7" applyNumberFormat="1" applyBorder="1" applyAlignment="1" applyProtection="1">
      <alignment horizontal="left" vertical="center"/>
    </xf>
    <xf numFmtId="49" fontId="101" fillId="0" borderId="78" xfId="7" applyNumberFormat="1" applyFont="1" applyBorder="1" applyAlignment="1" applyProtection="1">
      <alignment vertical="center" wrapText="1"/>
    </xf>
    <xf numFmtId="49" fontId="101" fillId="0" borderId="78" xfId="7" applyNumberFormat="1" applyFont="1" applyBorder="1" applyAlignment="1" applyProtection="1">
      <alignment horizontal="center" vertical="center" wrapText="1"/>
    </xf>
    <xf numFmtId="0" fontId="101" fillId="0" borderId="78" xfId="7" applyFont="1" applyBorder="1" applyAlignment="1" applyProtection="1">
      <alignment horizontal="center" vertical="center"/>
    </xf>
    <xf numFmtId="175" fontId="101" fillId="0" borderId="78" xfId="7" applyNumberFormat="1" applyFont="1" applyBorder="1" applyAlignment="1" applyProtection="1">
      <alignment horizontal="center" vertical="center"/>
    </xf>
    <xf numFmtId="175" fontId="101" fillId="0" borderId="79" xfId="7" applyNumberFormat="1" applyFont="1" applyBorder="1" applyAlignment="1" applyProtection="1">
      <alignment horizontal="center" vertical="center"/>
    </xf>
    <xf numFmtId="0" fontId="103" fillId="9" borderId="68" xfId="7" applyFont="1" applyFill="1" applyBorder="1" applyAlignment="1" applyProtection="1">
      <alignment vertical="center"/>
    </xf>
    <xf numFmtId="0" fontId="61" fillId="9" borderId="69" xfId="7" applyFont="1" applyFill="1" applyBorder="1" applyAlignment="1" applyProtection="1">
      <alignment vertical="center"/>
    </xf>
    <xf numFmtId="0" fontId="104" fillId="9" borderId="69" xfId="7" applyFont="1" applyFill="1" applyBorder="1" applyAlignment="1" applyProtection="1">
      <alignment vertical="center"/>
    </xf>
    <xf numFmtId="0" fontId="104" fillId="9" borderId="70" xfId="7" applyFont="1" applyFill="1" applyBorder="1" applyAlignment="1" applyProtection="1">
      <alignment vertical="center"/>
    </xf>
    <xf numFmtId="0" fontId="103" fillId="9" borderId="77" xfId="7" applyFont="1" applyFill="1" applyBorder="1" applyAlignment="1" applyProtection="1">
      <alignment vertical="center"/>
    </xf>
    <xf numFmtId="0" fontId="19" fillId="9" borderId="78" xfId="7" applyFont="1" applyFill="1" applyBorder="1" applyAlignment="1" applyProtection="1">
      <alignment vertical="center"/>
    </xf>
    <xf numFmtId="0" fontId="104" fillId="9" borderId="78" xfId="7" applyFont="1" applyFill="1" applyBorder="1" applyAlignment="1" applyProtection="1">
      <alignment vertical="center"/>
    </xf>
    <xf numFmtId="0" fontId="104" fillId="9" borderId="79" xfId="7" applyFont="1" applyFill="1" applyBorder="1" applyAlignment="1" applyProtection="1">
      <alignment vertical="center"/>
    </xf>
    <xf numFmtId="49" fontId="105" fillId="10" borderId="35" xfId="7" applyNumberFormat="1" applyFont="1" applyFill="1" applyBorder="1" applyAlignment="1" applyProtection="1">
      <alignment horizontal="center" vertical="center"/>
    </xf>
    <xf numFmtId="0" fontId="59" fillId="10" borderId="1" xfId="9" applyFont="1" applyFill="1" applyAlignment="1" applyProtection="1">
      <alignment vertical="center"/>
    </xf>
    <xf numFmtId="0" fontId="59" fillId="10" borderId="1" xfId="9" applyFont="1" applyFill="1" applyAlignment="1" applyProtection="1">
      <alignment horizontal="center" vertical="center"/>
    </xf>
    <xf numFmtId="49" fontId="3" fillId="10" borderId="1" xfId="7" applyNumberFormat="1" applyFont="1" applyFill="1" applyAlignment="1" applyProtection="1">
      <alignment horizontal="center" vertical="center"/>
    </xf>
    <xf numFmtId="49" fontId="3" fillId="10" borderId="1" xfId="7" applyNumberFormat="1" applyFont="1" applyFill="1" applyAlignment="1" applyProtection="1">
      <alignment vertical="center" wrapText="1"/>
    </xf>
    <xf numFmtId="3" fontId="3" fillId="10" borderId="1" xfId="7" applyNumberFormat="1" applyFont="1" applyFill="1" applyAlignment="1" applyProtection="1">
      <alignment horizontal="center" vertical="center"/>
    </xf>
    <xf numFmtId="49" fontId="106" fillId="10" borderId="36" xfId="7" applyNumberFormat="1" applyFont="1" applyFill="1" applyBorder="1" applyAlignment="1" applyProtection="1">
      <alignment horizontal="left" vertical="center"/>
    </xf>
    <xf numFmtId="49" fontId="3" fillId="11" borderId="1" xfId="7" applyNumberFormat="1" applyFont="1" applyFill="1" applyAlignment="1" applyProtection="1">
      <alignment vertical="center"/>
    </xf>
    <xf numFmtId="0" fontId="3" fillId="11" borderId="1" xfId="7" applyFont="1" applyFill="1" applyAlignment="1" applyProtection="1">
      <alignment vertical="center"/>
    </xf>
    <xf numFmtId="49" fontId="19" fillId="0" borderId="35" xfId="7" applyNumberFormat="1" applyFont="1" applyBorder="1" applyAlignment="1" applyProtection="1">
      <alignment horizontal="center" vertical="center" wrapText="1"/>
    </xf>
    <xf numFmtId="0" fontId="59" fillId="0" borderId="1" xfId="10" applyFont="1" applyAlignment="1" applyProtection="1">
      <alignment vertical="center" wrapText="1"/>
    </xf>
    <xf numFmtId="49" fontId="3" fillId="0" borderId="1" xfId="7" applyNumberFormat="1" applyFont="1" applyAlignment="1" applyProtection="1">
      <alignment horizontal="center" vertical="center" wrapText="1"/>
    </xf>
    <xf numFmtId="0" fontId="3" fillId="0" borderId="1" xfId="7" applyFont="1" applyAlignment="1" applyProtection="1">
      <alignment horizontal="center" vertical="center"/>
    </xf>
    <xf numFmtId="0" fontId="0" fillId="0" borderId="1" xfId="9" applyFont="1" applyAlignment="1" applyProtection="1">
      <alignment horizontal="center" vertical="center"/>
    </xf>
    <xf numFmtId="176" fontId="54" fillId="0" borderId="1" xfId="7" applyNumberFormat="1" applyAlignment="1" applyProtection="1">
      <alignment horizontal="right" vertical="center"/>
    </xf>
    <xf numFmtId="176" fontId="54" fillId="0" borderId="75" xfId="7" applyNumberFormat="1" applyBorder="1" applyAlignment="1" applyProtection="1">
      <alignment horizontal="right" vertical="center"/>
    </xf>
    <xf numFmtId="176" fontId="54" fillId="0" borderId="36" xfId="7" applyNumberFormat="1" applyBorder="1" applyAlignment="1" applyProtection="1">
      <alignment horizontal="right" vertical="center"/>
    </xf>
    <xf numFmtId="49" fontId="59" fillId="0" borderId="35" xfId="7" applyNumberFormat="1" applyFont="1" applyBorder="1" applyAlignment="1" applyProtection="1">
      <alignment horizontal="center" vertical="center" wrapText="1"/>
    </xf>
    <xf numFmtId="49" fontId="19" fillId="0" borderId="1" xfId="11" applyNumberFormat="1" applyFont="1" applyAlignment="1" applyProtection="1">
      <alignment vertical="center" wrapText="1"/>
    </xf>
    <xf numFmtId="49" fontId="0" fillId="0" borderId="1" xfId="11" applyNumberFormat="1" applyFont="1" applyAlignment="1" applyProtection="1">
      <alignment horizontal="center" vertical="center" wrapText="1"/>
    </xf>
    <xf numFmtId="0" fontId="59" fillId="0" borderId="1" xfId="7" applyFont="1" applyAlignment="1" applyProtection="1">
      <alignment vertical="center" wrapText="1"/>
    </xf>
    <xf numFmtId="177" fontId="54" fillId="0" borderId="1" xfId="7" applyNumberFormat="1" applyAlignment="1" applyProtection="1">
      <alignment horizontal="center" vertical="center"/>
    </xf>
    <xf numFmtId="49" fontId="54" fillId="0" borderId="1" xfId="7" applyNumberFormat="1" applyAlignment="1" applyProtection="1">
      <alignment vertical="center" wrapText="1"/>
    </xf>
    <xf numFmtId="0" fontId="61" fillId="0" borderId="1" xfId="10" applyFont="1" applyAlignment="1" applyProtection="1">
      <alignment vertical="center" wrapText="1"/>
    </xf>
    <xf numFmtId="49" fontId="59" fillId="10" borderId="35" xfId="7" applyNumberFormat="1" applyFont="1" applyFill="1" applyBorder="1" applyAlignment="1" applyProtection="1">
      <alignment horizontal="center" vertical="center"/>
    </xf>
    <xf numFmtId="49" fontId="59" fillId="10" borderId="1" xfId="7" applyNumberFormat="1" applyFont="1" applyFill="1" applyAlignment="1" applyProtection="1">
      <alignment horizontal="left" vertical="center"/>
    </xf>
    <xf numFmtId="49" fontId="59" fillId="10" borderId="1" xfId="7" applyNumberFormat="1" applyFont="1" applyFill="1" applyAlignment="1" applyProtection="1">
      <alignment horizontal="center" vertical="center"/>
    </xf>
    <xf numFmtId="49" fontId="54" fillId="10" borderId="1" xfId="7" applyNumberFormat="1" applyFill="1" applyAlignment="1" applyProtection="1">
      <alignment horizontal="center" vertical="center"/>
    </xf>
    <xf numFmtId="49" fontId="54" fillId="10" borderId="36" xfId="7" applyNumberFormat="1" applyFill="1" applyBorder="1" applyAlignment="1" applyProtection="1">
      <alignment horizontal="center" vertical="center"/>
    </xf>
    <xf numFmtId="49" fontId="59" fillId="0" borderId="1" xfId="7" applyNumberFormat="1" applyFont="1" applyAlignment="1" applyProtection="1">
      <alignment horizontal="left" vertical="center"/>
    </xf>
    <xf numFmtId="0" fontId="54" fillId="0" borderId="1" xfId="7" applyAlignment="1" applyProtection="1">
      <alignment horizontal="center" vertical="center"/>
    </xf>
    <xf numFmtId="49" fontId="59" fillId="0" borderId="37" xfId="7" applyNumberFormat="1" applyFont="1" applyBorder="1" applyAlignment="1" applyProtection="1">
      <alignment horizontal="center" vertical="center" wrapText="1"/>
    </xf>
    <xf numFmtId="0" fontId="54" fillId="0" borderId="38" xfId="7" applyBorder="1" applyAlignment="1" applyProtection="1">
      <alignment vertical="center" wrapText="1"/>
    </xf>
    <xf numFmtId="0" fontId="54" fillId="0" borderId="38" xfId="7" applyBorder="1" applyAlignment="1" applyProtection="1">
      <alignment horizontal="center"/>
    </xf>
    <xf numFmtId="0" fontId="54" fillId="0" borderId="38" xfId="7" applyBorder="1" applyProtection="1"/>
    <xf numFmtId="0" fontId="54" fillId="0" borderId="39" xfId="7" applyBorder="1" applyProtection="1"/>
    <xf numFmtId="0" fontId="54" fillId="0" borderId="74" xfId="7" applyBorder="1" applyAlignment="1" applyProtection="1">
      <alignment horizontal="center"/>
    </xf>
    <xf numFmtId="0" fontId="54" fillId="0" borderId="1" xfId="7" applyAlignment="1" applyProtection="1">
      <alignment horizontal="center"/>
    </xf>
    <xf numFmtId="0" fontId="54" fillId="0" borderId="75" xfId="7" applyBorder="1" applyProtection="1"/>
    <xf numFmtId="0" fontId="54" fillId="0" borderId="74" xfId="7" applyBorder="1" applyProtection="1"/>
    <xf numFmtId="178" fontId="54" fillId="0" borderId="75" xfId="7" applyNumberFormat="1" applyBorder="1" applyAlignment="1" applyProtection="1">
      <alignment horizontal="right" vertical="center"/>
    </xf>
    <xf numFmtId="0" fontId="59" fillId="0" borderId="1" xfId="7" applyFont="1" applyProtection="1"/>
    <xf numFmtId="178" fontId="59" fillId="0" borderId="75" xfId="7" applyNumberFormat="1" applyFont="1" applyBorder="1" applyAlignment="1" applyProtection="1">
      <alignment horizontal="right" vertical="center"/>
    </xf>
    <xf numFmtId="0" fontId="54" fillId="0" borderId="77" xfId="7" applyBorder="1" applyAlignment="1" applyProtection="1">
      <alignment horizontal="center"/>
    </xf>
    <xf numFmtId="0" fontId="54" fillId="0" borderId="78" xfId="7" applyBorder="1" applyProtection="1"/>
    <xf numFmtId="0" fontId="54" fillId="0" borderId="78" xfId="7" applyBorder="1" applyAlignment="1" applyProtection="1">
      <alignment horizontal="center"/>
    </xf>
    <xf numFmtId="0" fontId="54" fillId="0" borderId="79" xfId="7" applyBorder="1" applyProtection="1"/>
    <xf numFmtId="49" fontId="59" fillId="0" borderId="68" xfId="7" applyNumberFormat="1" applyFont="1" applyBorder="1" applyAlignment="1" applyProtection="1">
      <alignment horizontal="center" vertical="center" wrapText="1"/>
    </xf>
    <xf numFmtId="0" fontId="54" fillId="0" borderId="69" xfId="7" applyBorder="1" applyAlignment="1" applyProtection="1">
      <alignment vertical="center" wrapText="1"/>
    </xf>
    <xf numFmtId="0" fontId="54" fillId="0" borderId="69" xfId="7" applyBorder="1" applyAlignment="1" applyProtection="1">
      <alignment horizontal="center"/>
    </xf>
    <xf numFmtId="0" fontId="107" fillId="0" borderId="74" xfId="7" applyFont="1" applyBorder="1" applyAlignment="1" applyProtection="1">
      <alignment vertical="center"/>
    </xf>
    <xf numFmtId="0" fontId="54" fillId="0" borderId="74" xfId="7" applyBorder="1" applyAlignment="1" applyProtection="1">
      <alignment horizontal="center" vertical="center" wrapText="1"/>
    </xf>
    <xf numFmtId="49" fontId="54" fillId="0" borderId="74" xfId="7" applyNumberFormat="1" applyBorder="1" applyAlignment="1" applyProtection="1">
      <alignment horizontal="center" vertical="center" wrapText="1"/>
    </xf>
    <xf numFmtId="178" fontId="54" fillId="0" borderId="1" xfId="7" applyNumberFormat="1" applyAlignment="1" applyProtection="1">
      <alignment horizontal="right" vertical="center"/>
    </xf>
    <xf numFmtId="0" fontId="54" fillId="0" borderId="32" xfId="7" applyBorder="1" applyAlignment="1" applyProtection="1">
      <alignment horizontal="center"/>
    </xf>
    <xf numFmtId="0" fontId="54" fillId="0" borderId="33" xfId="7" applyBorder="1" applyProtection="1"/>
    <xf numFmtId="0" fontId="54" fillId="0" borderId="33" xfId="7" applyBorder="1" applyAlignment="1" applyProtection="1">
      <alignment horizontal="center"/>
    </xf>
    <xf numFmtId="0" fontId="54" fillId="0" borderId="34" xfId="7" applyBorder="1" applyProtection="1"/>
    <xf numFmtId="0" fontId="54" fillId="0" borderId="35" xfId="7" applyBorder="1" applyAlignment="1" applyProtection="1">
      <alignment horizontal="center"/>
    </xf>
    <xf numFmtId="178" fontId="59" fillId="0" borderId="36" xfId="7" applyNumberFormat="1" applyFont="1" applyBorder="1" applyAlignment="1" applyProtection="1">
      <alignment horizontal="right" vertical="center"/>
    </xf>
    <xf numFmtId="0" fontId="54" fillId="0" borderId="37" xfId="7" applyBorder="1" applyAlignment="1" applyProtection="1">
      <alignment horizontal="center"/>
    </xf>
    <xf numFmtId="176" fontId="54" fillId="0" borderId="1" xfId="7" applyNumberFormat="1" applyProtection="1"/>
    <xf numFmtId="0" fontId="108" fillId="0" borderId="0" xfId="0" applyFont="1"/>
    <xf numFmtId="0" fontId="0" fillId="0" borderId="0" xfId="0"/>
    <xf numFmtId="4" fontId="29" fillId="0" borderId="0" xfId="0" applyNumberFormat="1" applyFont="1" applyAlignment="1" applyProtection="1">
      <alignment vertical="center"/>
    </xf>
    <xf numFmtId="0" fontId="29" fillId="0" borderId="0" xfId="0" applyFont="1" applyAlignment="1" applyProtection="1">
      <alignment vertical="center"/>
    </xf>
    <xf numFmtId="0" fontId="28"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4" fillId="0" borderId="0" xfId="0" applyFont="1" applyAlignment="1" applyProtection="1">
      <alignment horizontal="left" vertical="center" wrapText="1"/>
    </xf>
    <xf numFmtId="0" fontId="4" fillId="0" borderId="0" xfId="0" applyFont="1" applyAlignment="1" applyProtection="1">
      <alignment vertical="center"/>
    </xf>
    <xf numFmtId="165" fontId="3" fillId="0" borderId="0" xfId="0" applyNumberFormat="1" applyFont="1" applyAlignment="1" applyProtection="1">
      <alignment horizontal="left" vertical="center"/>
    </xf>
    <xf numFmtId="0" fontId="3" fillId="0" borderId="0" xfId="0" applyFont="1" applyAlignment="1" applyProtection="1">
      <alignment vertical="center" wrapText="1"/>
    </xf>
    <xf numFmtId="0" fontId="3" fillId="0" borderId="0" xfId="0" applyFont="1" applyAlignment="1" applyProtection="1">
      <alignment vertical="center"/>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4" fontId="20" fillId="0" borderId="0" xfId="0" applyNumberFormat="1" applyFont="1" applyAlignment="1" applyProtection="1">
      <alignment vertical="center"/>
    </xf>
    <xf numFmtId="0" fontId="2" fillId="0" borderId="0" xfId="0" applyFont="1" applyAlignment="1" applyProtection="1">
      <alignment vertical="center"/>
    </xf>
    <xf numFmtId="164" fontId="2" fillId="0" borderId="0" xfId="0" applyNumberFormat="1" applyFont="1" applyAlignment="1" applyProtection="1">
      <alignment horizontal="left" vertical="center"/>
    </xf>
    <xf numFmtId="0" fontId="5"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5"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18" fillId="0" borderId="0" xfId="0" applyFont="1" applyAlignment="1">
      <alignment horizontal="left" vertical="top" wrapText="1"/>
    </xf>
    <xf numFmtId="0" fontId="18" fillId="0" borderId="0" xfId="0" applyFont="1" applyAlignment="1">
      <alignment horizontal="left" vertical="center"/>
    </xf>
    <xf numFmtId="0" fontId="20" fillId="0" borderId="0" xfId="0" applyFont="1" applyAlignment="1">
      <alignment horizontal="left" vertical="center"/>
    </xf>
    <xf numFmtId="0" fontId="3" fillId="0" borderId="0" xfId="0" applyFont="1" applyAlignment="1" applyProtection="1">
      <alignment horizontal="left" vertical="center"/>
    </xf>
    <xf numFmtId="0" fontId="0" fillId="0" borderId="0" xfId="0" applyProtection="1"/>
    <xf numFmtId="0" fontId="4" fillId="0" borderId="0" xfId="0" applyFont="1" applyAlignment="1" applyProtection="1">
      <alignment horizontal="left" vertical="top" wrapText="1"/>
    </xf>
    <xf numFmtId="49" fontId="3" fillId="2" borderId="0" xfId="0" applyNumberFormat="1" applyFont="1" applyFill="1" applyAlignment="1" applyProtection="1">
      <alignment horizontal="left" vertical="center"/>
      <protection locked="0"/>
    </xf>
    <xf numFmtId="49" fontId="3"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4" fontId="19" fillId="0" borderId="6" xfId="0" applyNumberFormat="1" applyFont="1" applyBorder="1" applyAlignment="1" applyProtection="1">
      <alignment vertical="center"/>
    </xf>
    <xf numFmtId="0" fontId="0" fillId="0" borderId="6" xfId="0" applyFont="1" applyBorder="1" applyAlignment="1" applyProtection="1">
      <alignment vertical="center"/>
    </xf>
    <xf numFmtId="0" fontId="2" fillId="0" borderId="0" xfId="0" applyFont="1" applyAlignment="1" applyProtection="1">
      <alignment horizontal="right" vertical="center"/>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horizontal="left" vertical="center"/>
    </xf>
    <xf numFmtId="0" fontId="2" fillId="0" borderId="0" xfId="0" applyFont="1" applyAlignment="1">
      <alignment horizontal="left" vertical="center" wrapText="1"/>
    </xf>
    <xf numFmtId="0" fontId="2" fillId="0" borderId="0" xfId="0" applyFont="1" applyAlignment="1">
      <alignment horizontal="left" vertical="center"/>
    </xf>
    <xf numFmtId="0" fontId="4" fillId="0" borderId="0" xfId="0" applyFont="1" applyAlignment="1">
      <alignment horizontal="left" vertical="center" wrapText="1"/>
    </xf>
    <xf numFmtId="0" fontId="0" fillId="0" borderId="0" xfId="0" applyFont="1" applyAlignment="1">
      <alignment vertical="center"/>
    </xf>
    <xf numFmtId="0" fontId="3" fillId="2" borderId="0" xfId="0" applyFont="1" applyFill="1" applyAlignment="1" applyProtection="1">
      <alignment horizontal="left" vertical="center"/>
      <protection locked="0"/>
    </xf>
    <xf numFmtId="0" fontId="3" fillId="0" borderId="0" xfId="0" applyFont="1" applyAlignment="1">
      <alignment horizontal="left" vertical="center"/>
    </xf>
    <xf numFmtId="0" fontId="3" fillId="0" borderId="0" xfId="0" applyFont="1" applyAlignment="1">
      <alignment horizontal="left" vertical="center" wrapText="1"/>
    </xf>
    <xf numFmtId="0" fontId="42" fillId="0" borderId="1" xfId="0" applyFont="1" applyBorder="1" applyAlignment="1">
      <alignment horizontal="left" vertical="center" wrapText="1"/>
    </xf>
    <xf numFmtId="0" fontId="40" fillId="0" borderId="1" xfId="0" applyFont="1" applyBorder="1" applyAlignment="1">
      <alignment horizontal="center" vertical="center" wrapText="1"/>
    </xf>
    <xf numFmtId="0" fontId="41" fillId="0" borderId="29" xfId="0" applyFont="1" applyBorder="1" applyAlignment="1">
      <alignment horizontal="left" wrapText="1"/>
    </xf>
    <xf numFmtId="0" fontId="40" fillId="0" borderId="1" xfId="0" applyFont="1" applyBorder="1" applyAlignment="1">
      <alignment horizontal="center" vertical="center"/>
    </xf>
    <xf numFmtId="49" fontId="42" fillId="0" borderId="1" xfId="0" applyNumberFormat="1"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left" vertical="center"/>
    </xf>
    <xf numFmtId="0" fontId="41" fillId="0" borderId="29" xfId="0" applyFont="1" applyBorder="1" applyAlignment="1">
      <alignment horizontal="left"/>
    </xf>
    <xf numFmtId="0" fontId="53" fillId="0" borderId="1" xfId="2" applyFont="1" applyAlignment="1">
      <alignment horizontal="left"/>
    </xf>
    <xf numFmtId="168" fontId="70" fillId="0" borderId="38" xfId="2" applyNumberFormat="1" applyFont="1" applyBorder="1" applyAlignment="1">
      <alignment horizontal="center"/>
    </xf>
    <xf numFmtId="0" fontId="48" fillId="0" borderId="38" xfId="2" applyBorder="1"/>
    <xf numFmtId="0" fontId="58" fillId="0" borderId="65" xfId="6" applyFont="1" applyBorder="1" applyAlignment="1">
      <alignment horizontal="center" vertical="center"/>
    </xf>
    <xf numFmtId="0" fontId="86" fillId="0" borderId="66" xfId="6" applyFont="1" applyBorder="1" applyAlignment="1">
      <alignment horizontal="center"/>
    </xf>
    <xf numFmtId="0" fontId="86" fillId="0" borderId="67" xfId="6" applyFont="1" applyBorder="1" applyAlignment="1">
      <alignment horizontal="center"/>
    </xf>
    <xf numFmtId="0" fontId="86" fillId="0" borderId="1" xfId="6" applyFont="1" applyAlignment="1">
      <alignment horizontal="center"/>
    </xf>
    <xf numFmtId="0" fontId="80" fillId="5" borderId="55" xfId="6" applyFont="1" applyFill="1" applyBorder="1" applyAlignment="1">
      <alignment vertical="center"/>
    </xf>
    <xf numFmtId="0" fontId="5" fillId="5" borderId="56" xfId="6" applyFont="1" applyFill="1" applyBorder="1" applyAlignment="1">
      <alignment vertical="center"/>
    </xf>
    <xf numFmtId="0" fontId="84" fillId="0" borderId="35" xfId="6" applyFont="1" applyBorder="1" applyAlignment="1">
      <alignment horizontal="left"/>
    </xf>
    <xf numFmtId="0" fontId="85" fillId="0" borderId="1" xfId="6" applyFont="1" applyAlignment="1">
      <alignment horizontal="left"/>
    </xf>
    <xf numFmtId="0" fontId="85" fillId="0" borderId="36" xfId="6" applyFont="1" applyBorder="1" applyAlignment="1">
      <alignment horizontal="left"/>
    </xf>
    <xf numFmtId="0" fontId="84" fillId="0" borderId="58" xfId="6" applyFont="1" applyBorder="1" applyAlignment="1">
      <alignment horizontal="left"/>
    </xf>
    <xf numFmtId="0" fontId="87" fillId="0" borderId="59" xfId="6" applyFont="1" applyBorder="1" applyAlignment="1">
      <alignment horizontal="left"/>
    </xf>
    <xf numFmtId="0" fontId="87" fillId="0" borderId="60" xfId="6" applyFont="1" applyBorder="1" applyAlignment="1">
      <alignment horizontal="left"/>
    </xf>
    <xf numFmtId="173" fontId="88" fillId="0" borderId="1" xfId="6" applyNumberFormat="1" applyFont="1" applyAlignment="1">
      <alignment horizontal="right"/>
    </xf>
    <xf numFmtId="0" fontId="84" fillId="0" borderId="1" xfId="6" applyFont="1" applyAlignment="1">
      <alignment horizontal="left"/>
    </xf>
    <xf numFmtId="0" fontId="84" fillId="0" borderId="36" xfId="6" applyFont="1" applyBorder="1" applyAlignment="1">
      <alignment horizontal="left"/>
    </xf>
    <xf numFmtId="49" fontId="54" fillId="0" borderId="76" xfId="7" applyNumberFormat="1" applyBorder="1" applyAlignment="1" applyProtection="1">
      <alignment horizontal="left" vertical="center" wrapText="1"/>
    </xf>
    <xf numFmtId="0" fontId="0" fillId="0" borderId="75" xfId="8" applyFont="1" applyBorder="1" applyAlignment="1" applyProtection="1">
      <alignment horizontal="left" vertical="top" wrapText="1"/>
    </xf>
    <xf numFmtId="0" fontId="19" fillId="9" borderId="72" xfId="7" applyFont="1" applyFill="1" applyBorder="1" applyAlignment="1" applyProtection="1">
      <alignment horizontal="center"/>
    </xf>
    <xf numFmtId="49" fontId="54" fillId="0" borderId="76" xfId="7" applyNumberFormat="1" applyBorder="1" applyAlignment="1" applyProtection="1">
      <alignment horizontal="left" vertical="center"/>
    </xf>
  </cellXfs>
  <cellStyles count="12">
    <cellStyle name="čárky_List1" xfId="5" xr:uid="{35ECA406-2B8F-4060-81C1-ACB9B9949B96}"/>
    <cellStyle name="Hypertextový odkaz" xfId="1" builtinId="8"/>
    <cellStyle name="Hypertextový odkaz 2" xfId="3" xr:uid="{BDF34F8E-4FA6-429B-A131-45D31A5C40FE}"/>
    <cellStyle name="Normální" xfId="0" builtinId="0" customBuiltin="1"/>
    <cellStyle name="Normální 2" xfId="2" xr:uid="{50E889A2-002F-44D2-A225-BB3F9EAA5F69}"/>
    <cellStyle name="normální 2 2" xfId="11" xr:uid="{0CCCB917-D51D-4C71-A32A-40E36FD1D07A}"/>
    <cellStyle name="Normální 3" xfId="6" xr:uid="{93E644D6-070F-4A98-BE46-0E37F786421F}"/>
    <cellStyle name="normální 3 2" xfId="10" xr:uid="{3C54C0A8-A1EE-4A62-AD1A-5E2DE56511E8}"/>
    <cellStyle name="Normální 4" xfId="7" xr:uid="{B038B096-B021-468C-B084-C2132D59EDE0}"/>
    <cellStyle name="normální_List1" xfId="4" xr:uid="{91F078A0-6D23-4E32-A5ED-E45B3547B8DC}"/>
    <cellStyle name="normální_ROZPOCET_ODESILANI_11.4" xfId="9" xr:uid="{25D57784-5290-4568-9EE2-3C6CDA5204B9}"/>
    <cellStyle name="normální_Škoda Vrchlabí, Hlavní brána, 24.9.2003" xfId="8" xr:uid="{42893D70-1265-4625-B1C4-D9754B5A3DB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twoCellAnchor>
    <xdr:from>
      <xdr:col>1</xdr:col>
      <xdr:colOff>495300</xdr:colOff>
      <xdr:row>93</xdr:row>
      <xdr:rowOff>0</xdr:rowOff>
    </xdr:from>
    <xdr:to>
      <xdr:col>1</xdr:col>
      <xdr:colOff>495300</xdr:colOff>
      <xdr:row>93</xdr:row>
      <xdr:rowOff>0</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a:off x="1150620" y="2055114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495300</xdr:colOff>
      <xdr:row>135</xdr:row>
      <xdr:rowOff>0</xdr:rowOff>
    </xdr:from>
    <xdr:to>
      <xdr:col>1</xdr:col>
      <xdr:colOff>495300</xdr:colOff>
      <xdr:row>135</xdr:row>
      <xdr:rowOff>0</xdr:rowOff>
    </xdr:to>
    <xdr:sp macro="" textlink="">
      <xdr:nvSpPr>
        <xdr:cNvPr id="3" name="Line 2">
          <a:extLst>
            <a:ext uri="{FF2B5EF4-FFF2-40B4-BE49-F238E27FC236}">
              <a16:creationId xmlns:a16="http://schemas.microsoft.com/office/drawing/2014/main" id="{00000000-0008-0000-0500-000003000000}"/>
            </a:ext>
          </a:extLst>
        </xdr:cNvPr>
        <xdr:cNvSpPr>
          <a:spLocks noChangeShapeType="1"/>
        </xdr:cNvSpPr>
      </xdr:nvSpPr>
      <xdr:spPr bwMode="auto">
        <a:xfrm>
          <a:off x="1150620" y="2949702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495300</xdr:colOff>
      <xdr:row>135</xdr:row>
      <xdr:rowOff>0</xdr:rowOff>
    </xdr:from>
    <xdr:to>
      <xdr:col>1</xdr:col>
      <xdr:colOff>495300</xdr:colOff>
      <xdr:row>135</xdr:row>
      <xdr:rowOff>0</xdr:rowOff>
    </xdr:to>
    <xdr:sp macro="" textlink="">
      <xdr:nvSpPr>
        <xdr:cNvPr id="4" name="Line 18">
          <a:extLst>
            <a:ext uri="{FF2B5EF4-FFF2-40B4-BE49-F238E27FC236}">
              <a16:creationId xmlns:a16="http://schemas.microsoft.com/office/drawing/2014/main" id="{00000000-0008-0000-0500-000004000000}"/>
            </a:ext>
          </a:extLst>
        </xdr:cNvPr>
        <xdr:cNvSpPr>
          <a:spLocks noChangeShapeType="1"/>
        </xdr:cNvSpPr>
      </xdr:nvSpPr>
      <xdr:spPr bwMode="auto">
        <a:xfrm>
          <a:off x="1150620" y="2949702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495300</xdr:colOff>
      <xdr:row>96</xdr:row>
      <xdr:rowOff>0</xdr:rowOff>
    </xdr:from>
    <xdr:to>
      <xdr:col>1</xdr:col>
      <xdr:colOff>495300</xdr:colOff>
      <xdr:row>96</xdr:row>
      <xdr:rowOff>0</xdr:rowOff>
    </xdr:to>
    <xdr:sp macro="" textlink="">
      <xdr:nvSpPr>
        <xdr:cNvPr id="5" name="Line 2">
          <a:extLst>
            <a:ext uri="{FF2B5EF4-FFF2-40B4-BE49-F238E27FC236}">
              <a16:creationId xmlns:a16="http://schemas.microsoft.com/office/drawing/2014/main" id="{00000000-0008-0000-0500-000005000000}"/>
            </a:ext>
          </a:extLst>
        </xdr:cNvPr>
        <xdr:cNvSpPr>
          <a:spLocks noChangeShapeType="1"/>
        </xdr:cNvSpPr>
      </xdr:nvSpPr>
      <xdr:spPr bwMode="auto">
        <a:xfrm>
          <a:off x="1150620" y="21145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495300</xdr:colOff>
      <xdr:row>96</xdr:row>
      <xdr:rowOff>0</xdr:rowOff>
    </xdr:from>
    <xdr:to>
      <xdr:col>1</xdr:col>
      <xdr:colOff>495300</xdr:colOff>
      <xdr:row>96</xdr:row>
      <xdr:rowOff>0</xdr:rowOff>
    </xdr:to>
    <xdr:sp macro="" textlink="">
      <xdr:nvSpPr>
        <xdr:cNvPr id="6" name="Line 20">
          <a:extLst>
            <a:ext uri="{FF2B5EF4-FFF2-40B4-BE49-F238E27FC236}">
              <a16:creationId xmlns:a16="http://schemas.microsoft.com/office/drawing/2014/main" id="{00000000-0008-0000-0500-000006000000}"/>
            </a:ext>
          </a:extLst>
        </xdr:cNvPr>
        <xdr:cNvSpPr>
          <a:spLocks noChangeShapeType="1"/>
        </xdr:cNvSpPr>
      </xdr:nvSpPr>
      <xdr:spPr bwMode="auto">
        <a:xfrm>
          <a:off x="1150620" y="21145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563880</xdr:colOff>
          <xdr:row>0</xdr:row>
          <xdr:rowOff>22860</xdr:rowOff>
        </xdr:from>
        <xdr:to>
          <xdr:col>5</xdr:col>
          <xdr:colOff>769620</xdr:colOff>
          <xdr:row>1</xdr:row>
          <xdr:rowOff>220980</xdr:rowOff>
        </xdr:to>
        <xdr:sp macro="" textlink="">
          <xdr:nvSpPr>
            <xdr:cNvPr id="5121" name="Button 1" hidden="1">
              <a:extLst>
                <a:ext uri="{63B3BB69-23CF-44E3-9099-C40C66FF867C}">
                  <a14:compatExt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cs-CZ" sz="1000" b="1" i="0" u="none" strike="noStrike" baseline="0">
                  <a:solidFill>
                    <a:srgbClr val="FF0000"/>
                  </a:solidFill>
                  <a:latin typeface="Arial CE"/>
                </a:rPr>
                <a:t>X</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ATA\NAB&#205;DKY\1_ROZPOCTY.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 ZAKÁZKA xx"/>
      <sheetName val="EZS"/>
      <sheetName val="EPS"/>
      <sheetName val="CCTV"/>
      <sheetName val="TEL_STR"/>
      <sheetName val="INST_MAT"/>
      <sheetName val="KABELY"/>
      <sheetName val="STA_DT_100V"/>
      <sheetName val="OSTATNÍ"/>
      <sheetName val="RYCHLÝ NÁVRH"/>
      <sheetName val="OBSAH"/>
      <sheetName val="DEFAULT"/>
      <sheetName val="List1"/>
      <sheetName val="1_ROZPOCTY"/>
    </sheetNames>
    <definedNames>
      <definedName name="Zmiz_Klepnout"/>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abSelected="1" workbookViewId="0">
      <selection activeCell="AD1" sqref="AD1:AE1"/>
    </sheetView>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8" t="s">
        <v>0</v>
      </c>
      <c r="AZ1" s="18" t="s">
        <v>1</v>
      </c>
      <c r="BA1" s="18" t="s">
        <v>2</v>
      </c>
      <c r="BB1" s="18" t="s">
        <v>3</v>
      </c>
      <c r="BT1" s="18" t="s">
        <v>4</v>
      </c>
      <c r="BU1" s="18" t="s">
        <v>4</v>
      </c>
      <c r="BV1" s="18" t="s">
        <v>5</v>
      </c>
    </row>
    <row r="2" spans="1:74" s="1" customFormat="1" ht="36.9" customHeight="1">
      <c r="AR2" s="671"/>
      <c r="AS2" s="671"/>
      <c r="AT2" s="671"/>
      <c r="AU2" s="671"/>
      <c r="AV2" s="671"/>
      <c r="AW2" s="671"/>
      <c r="AX2" s="671"/>
      <c r="AY2" s="671"/>
      <c r="AZ2" s="671"/>
      <c r="BA2" s="671"/>
      <c r="BB2" s="671"/>
      <c r="BC2" s="671"/>
      <c r="BD2" s="671"/>
      <c r="BE2" s="671"/>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702" t="s">
        <v>14</v>
      </c>
      <c r="L5" s="703"/>
      <c r="M5" s="703"/>
      <c r="N5" s="703"/>
      <c r="O5" s="703"/>
      <c r="P5" s="703"/>
      <c r="Q5" s="703"/>
      <c r="R5" s="703"/>
      <c r="S5" s="703"/>
      <c r="T5" s="703"/>
      <c r="U5" s="703"/>
      <c r="V5" s="703"/>
      <c r="W5" s="703"/>
      <c r="X5" s="703"/>
      <c r="Y5" s="703"/>
      <c r="Z5" s="703"/>
      <c r="AA5" s="703"/>
      <c r="AB5" s="703"/>
      <c r="AC5" s="703"/>
      <c r="AD5" s="703"/>
      <c r="AE5" s="703"/>
      <c r="AF5" s="703"/>
      <c r="AG5" s="703"/>
      <c r="AH5" s="703"/>
      <c r="AI5" s="703"/>
      <c r="AJ5" s="703"/>
      <c r="AK5" s="703"/>
      <c r="AL5" s="703"/>
      <c r="AM5" s="703"/>
      <c r="AN5" s="703"/>
      <c r="AO5" s="703"/>
      <c r="AP5" s="24"/>
      <c r="AQ5" s="24"/>
      <c r="AR5" s="22"/>
      <c r="BE5" s="699" t="s">
        <v>15</v>
      </c>
      <c r="BS5" s="19" t="s">
        <v>6</v>
      </c>
    </row>
    <row r="6" spans="1:74" s="1" customFormat="1" ht="36.9" customHeight="1">
      <c r="B6" s="23"/>
      <c r="C6" s="24"/>
      <c r="D6" s="30" t="s">
        <v>16</v>
      </c>
      <c r="E6" s="24"/>
      <c r="F6" s="24"/>
      <c r="G6" s="24"/>
      <c r="H6" s="24"/>
      <c r="I6" s="24"/>
      <c r="J6" s="24"/>
      <c r="K6" s="704" t="s">
        <v>17</v>
      </c>
      <c r="L6" s="703"/>
      <c r="M6" s="703"/>
      <c r="N6" s="703"/>
      <c r="O6" s="703"/>
      <c r="P6" s="703"/>
      <c r="Q6" s="703"/>
      <c r="R6" s="703"/>
      <c r="S6" s="703"/>
      <c r="T6" s="703"/>
      <c r="U6" s="703"/>
      <c r="V6" s="703"/>
      <c r="W6" s="703"/>
      <c r="X6" s="703"/>
      <c r="Y6" s="703"/>
      <c r="Z6" s="703"/>
      <c r="AA6" s="703"/>
      <c r="AB6" s="703"/>
      <c r="AC6" s="703"/>
      <c r="AD6" s="703"/>
      <c r="AE6" s="703"/>
      <c r="AF6" s="703"/>
      <c r="AG6" s="703"/>
      <c r="AH6" s="703"/>
      <c r="AI6" s="703"/>
      <c r="AJ6" s="703"/>
      <c r="AK6" s="703"/>
      <c r="AL6" s="703"/>
      <c r="AM6" s="703"/>
      <c r="AN6" s="703"/>
      <c r="AO6" s="703"/>
      <c r="AP6" s="24"/>
      <c r="AQ6" s="24"/>
      <c r="AR6" s="22"/>
      <c r="BE6" s="700"/>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700"/>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700"/>
      <c r="BS8" s="19" t="s">
        <v>6</v>
      </c>
    </row>
    <row r="9" spans="1:74"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700"/>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19</v>
      </c>
      <c r="AO10" s="24"/>
      <c r="AP10" s="24"/>
      <c r="AQ10" s="24"/>
      <c r="AR10" s="22"/>
      <c r="BE10" s="700"/>
      <c r="BS10" s="19" t="s">
        <v>6</v>
      </c>
    </row>
    <row r="11" spans="1:74" s="1" customFormat="1" ht="18.45"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28</v>
      </c>
      <c r="AL11" s="24"/>
      <c r="AM11" s="24"/>
      <c r="AN11" s="29" t="s">
        <v>19</v>
      </c>
      <c r="AO11" s="24"/>
      <c r="AP11" s="24"/>
      <c r="AQ11" s="24"/>
      <c r="AR11" s="22"/>
      <c r="BE11" s="700"/>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700"/>
      <c r="BS12" s="19" t="s">
        <v>6</v>
      </c>
    </row>
    <row r="13" spans="1:74" s="1" customFormat="1" ht="12" customHeight="1">
      <c r="B13" s="23"/>
      <c r="C13" s="24"/>
      <c r="D13" s="31"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30</v>
      </c>
      <c r="AO13" s="24"/>
      <c r="AP13" s="24"/>
      <c r="AQ13" s="24"/>
      <c r="AR13" s="22"/>
      <c r="BE13" s="700"/>
      <c r="BS13" s="19" t="s">
        <v>6</v>
      </c>
    </row>
    <row r="14" spans="1:74" ht="13.2">
      <c r="B14" s="23"/>
      <c r="C14" s="24"/>
      <c r="D14" s="24"/>
      <c r="E14" s="705" t="s">
        <v>30</v>
      </c>
      <c r="F14" s="706"/>
      <c r="G14" s="706"/>
      <c r="H14" s="706"/>
      <c r="I14" s="706"/>
      <c r="J14" s="706"/>
      <c r="K14" s="706"/>
      <c r="L14" s="706"/>
      <c r="M14" s="706"/>
      <c r="N14" s="706"/>
      <c r="O14" s="706"/>
      <c r="P14" s="706"/>
      <c r="Q14" s="706"/>
      <c r="R14" s="706"/>
      <c r="S14" s="706"/>
      <c r="T14" s="706"/>
      <c r="U14" s="706"/>
      <c r="V14" s="706"/>
      <c r="W14" s="706"/>
      <c r="X14" s="706"/>
      <c r="Y14" s="706"/>
      <c r="Z14" s="706"/>
      <c r="AA14" s="706"/>
      <c r="AB14" s="706"/>
      <c r="AC14" s="706"/>
      <c r="AD14" s="706"/>
      <c r="AE14" s="706"/>
      <c r="AF14" s="706"/>
      <c r="AG14" s="706"/>
      <c r="AH14" s="706"/>
      <c r="AI14" s="706"/>
      <c r="AJ14" s="706"/>
      <c r="AK14" s="31" t="s">
        <v>28</v>
      </c>
      <c r="AL14" s="24"/>
      <c r="AM14" s="24"/>
      <c r="AN14" s="33" t="s">
        <v>30</v>
      </c>
      <c r="AO14" s="24"/>
      <c r="AP14" s="24"/>
      <c r="AQ14" s="24"/>
      <c r="AR14" s="22"/>
      <c r="BE14" s="700"/>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700"/>
      <c r="BS15" s="19" t="s">
        <v>4</v>
      </c>
    </row>
    <row r="16" spans="1:74" s="1" customFormat="1" ht="12" customHeight="1">
      <c r="B16" s="23"/>
      <c r="C16" s="24"/>
      <c r="D16" s="31"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700"/>
      <c r="BS16" s="19" t="s">
        <v>4</v>
      </c>
    </row>
    <row r="17" spans="1:71" s="1" customFormat="1" ht="18.45"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28</v>
      </c>
      <c r="AL17" s="24"/>
      <c r="AM17" s="24"/>
      <c r="AN17" s="29" t="s">
        <v>19</v>
      </c>
      <c r="AO17" s="24"/>
      <c r="AP17" s="24"/>
      <c r="AQ17" s="24"/>
      <c r="AR17" s="22"/>
      <c r="BE17" s="700"/>
      <c r="BS17" s="19" t="s">
        <v>33</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700"/>
      <c r="BS18" s="19" t="s">
        <v>6</v>
      </c>
    </row>
    <row r="19" spans="1:71" s="1" customFormat="1" ht="12" customHeight="1">
      <c r="B19" s="23"/>
      <c r="C19" s="24"/>
      <c r="D19" s="31"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700"/>
      <c r="BS19" s="19" t="s">
        <v>6</v>
      </c>
    </row>
    <row r="20" spans="1:71" s="1" customFormat="1" ht="18.45"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28</v>
      </c>
      <c r="AL20" s="24"/>
      <c r="AM20" s="24"/>
      <c r="AN20" s="29" t="s">
        <v>19</v>
      </c>
      <c r="AO20" s="24"/>
      <c r="AP20" s="24"/>
      <c r="AQ20" s="24"/>
      <c r="AR20" s="22"/>
      <c r="BE20" s="700"/>
      <c r="BS20" s="19" t="s">
        <v>33</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700"/>
    </row>
    <row r="22" spans="1:71" s="1" customFormat="1" ht="12" customHeight="1">
      <c r="B22" s="23"/>
      <c r="C22" s="24"/>
      <c r="D22" s="31"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700"/>
    </row>
    <row r="23" spans="1:71" s="1" customFormat="1" ht="406.5" customHeight="1">
      <c r="B23" s="23"/>
      <c r="C23" s="24"/>
      <c r="D23" s="24"/>
      <c r="E23" s="707" t="s">
        <v>37</v>
      </c>
      <c r="F23" s="707"/>
      <c r="G23" s="707"/>
      <c r="H23" s="707"/>
      <c r="I23" s="707"/>
      <c r="J23" s="707"/>
      <c r="K23" s="707"/>
      <c r="L23" s="707"/>
      <c r="M23" s="707"/>
      <c r="N23" s="707"/>
      <c r="O23" s="707"/>
      <c r="P23" s="707"/>
      <c r="Q23" s="707"/>
      <c r="R23" s="707"/>
      <c r="S23" s="707"/>
      <c r="T23" s="707"/>
      <c r="U23" s="707"/>
      <c r="V23" s="707"/>
      <c r="W23" s="707"/>
      <c r="X23" s="707"/>
      <c r="Y23" s="707"/>
      <c r="Z23" s="707"/>
      <c r="AA23" s="707"/>
      <c r="AB23" s="707"/>
      <c r="AC23" s="707"/>
      <c r="AD23" s="707"/>
      <c r="AE23" s="707"/>
      <c r="AF23" s="707"/>
      <c r="AG23" s="707"/>
      <c r="AH23" s="707"/>
      <c r="AI23" s="707"/>
      <c r="AJ23" s="707"/>
      <c r="AK23" s="707"/>
      <c r="AL23" s="707"/>
      <c r="AM23" s="707"/>
      <c r="AN23" s="707"/>
      <c r="AO23" s="24"/>
      <c r="AP23" s="24"/>
      <c r="AQ23" s="24"/>
      <c r="AR23" s="22"/>
      <c r="BE23" s="700"/>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700"/>
    </row>
    <row r="25" spans="1:71" s="1" customFormat="1" ht="6.9"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700"/>
    </row>
    <row r="26" spans="1:71" s="2" customFormat="1" ht="25.95"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708">
        <f>ROUND(AG54,2)</f>
        <v>0</v>
      </c>
      <c r="AL26" s="709"/>
      <c r="AM26" s="709"/>
      <c r="AN26" s="709"/>
      <c r="AO26" s="709"/>
      <c r="AP26" s="38"/>
      <c r="AQ26" s="38"/>
      <c r="AR26" s="41"/>
      <c r="BE26" s="700"/>
    </row>
    <row r="27" spans="1:71" s="2" customFormat="1" ht="6.9"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700"/>
    </row>
    <row r="28" spans="1:71" s="2" customFormat="1" ht="13.2">
      <c r="A28" s="36"/>
      <c r="B28" s="37"/>
      <c r="C28" s="38"/>
      <c r="D28" s="38"/>
      <c r="E28" s="38"/>
      <c r="F28" s="38"/>
      <c r="G28" s="38"/>
      <c r="H28" s="38"/>
      <c r="I28" s="38"/>
      <c r="J28" s="38"/>
      <c r="K28" s="38"/>
      <c r="L28" s="710" t="s">
        <v>39</v>
      </c>
      <c r="M28" s="710"/>
      <c r="N28" s="710"/>
      <c r="O28" s="710"/>
      <c r="P28" s="710"/>
      <c r="Q28" s="38"/>
      <c r="R28" s="38"/>
      <c r="S28" s="38"/>
      <c r="T28" s="38"/>
      <c r="U28" s="38"/>
      <c r="V28" s="38"/>
      <c r="W28" s="710" t="s">
        <v>40</v>
      </c>
      <c r="X28" s="710"/>
      <c r="Y28" s="710"/>
      <c r="Z28" s="710"/>
      <c r="AA28" s="710"/>
      <c r="AB28" s="710"/>
      <c r="AC28" s="710"/>
      <c r="AD28" s="710"/>
      <c r="AE28" s="710"/>
      <c r="AF28" s="38"/>
      <c r="AG28" s="38"/>
      <c r="AH28" s="38"/>
      <c r="AI28" s="38"/>
      <c r="AJ28" s="38"/>
      <c r="AK28" s="710" t="s">
        <v>41</v>
      </c>
      <c r="AL28" s="710"/>
      <c r="AM28" s="710"/>
      <c r="AN28" s="710"/>
      <c r="AO28" s="710"/>
      <c r="AP28" s="38"/>
      <c r="AQ28" s="38"/>
      <c r="AR28" s="41"/>
      <c r="BE28" s="700"/>
    </row>
    <row r="29" spans="1:71" s="3" customFormat="1" ht="14.4" customHeight="1">
      <c r="B29" s="42"/>
      <c r="C29" s="43"/>
      <c r="D29" s="31" t="s">
        <v>42</v>
      </c>
      <c r="E29" s="43"/>
      <c r="F29" s="31" t="s">
        <v>43</v>
      </c>
      <c r="G29" s="43"/>
      <c r="H29" s="43"/>
      <c r="I29" s="43"/>
      <c r="J29" s="43"/>
      <c r="K29" s="43"/>
      <c r="L29" s="694">
        <v>0.21</v>
      </c>
      <c r="M29" s="693"/>
      <c r="N29" s="693"/>
      <c r="O29" s="693"/>
      <c r="P29" s="693"/>
      <c r="Q29" s="43"/>
      <c r="R29" s="43"/>
      <c r="S29" s="43"/>
      <c r="T29" s="43"/>
      <c r="U29" s="43"/>
      <c r="V29" s="43"/>
      <c r="W29" s="692">
        <f>ROUND(AZ54, 2)</f>
        <v>0</v>
      </c>
      <c r="X29" s="693"/>
      <c r="Y29" s="693"/>
      <c r="Z29" s="693"/>
      <c r="AA29" s="693"/>
      <c r="AB29" s="693"/>
      <c r="AC29" s="693"/>
      <c r="AD29" s="693"/>
      <c r="AE29" s="693"/>
      <c r="AF29" s="43"/>
      <c r="AG29" s="43"/>
      <c r="AH29" s="43"/>
      <c r="AI29" s="43"/>
      <c r="AJ29" s="43"/>
      <c r="AK29" s="692">
        <f>ROUND(AV54, 2)</f>
        <v>0</v>
      </c>
      <c r="AL29" s="693"/>
      <c r="AM29" s="693"/>
      <c r="AN29" s="693"/>
      <c r="AO29" s="693"/>
      <c r="AP29" s="43"/>
      <c r="AQ29" s="43"/>
      <c r="AR29" s="44"/>
      <c r="BE29" s="701"/>
    </row>
    <row r="30" spans="1:71" s="3" customFormat="1" ht="14.4" customHeight="1">
      <c r="B30" s="42"/>
      <c r="C30" s="43"/>
      <c r="D30" s="43"/>
      <c r="E30" s="43"/>
      <c r="F30" s="31" t="s">
        <v>44</v>
      </c>
      <c r="G30" s="43"/>
      <c r="H30" s="43"/>
      <c r="I30" s="43"/>
      <c r="J30" s="43"/>
      <c r="K30" s="43"/>
      <c r="L30" s="694">
        <v>0.15</v>
      </c>
      <c r="M30" s="693"/>
      <c r="N30" s="693"/>
      <c r="O30" s="693"/>
      <c r="P30" s="693"/>
      <c r="Q30" s="43"/>
      <c r="R30" s="43"/>
      <c r="S30" s="43"/>
      <c r="T30" s="43"/>
      <c r="U30" s="43"/>
      <c r="V30" s="43"/>
      <c r="W30" s="692">
        <f>ROUND(BA54, 2)</f>
        <v>0</v>
      </c>
      <c r="X30" s="693"/>
      <c r="Y30" s="693"/>
      <c r="Z30" s="693"/>
      <c r="AA30" s="693"/>
      <c r="AB30" s="693"/>
      <c r="AC30" s="693"/>
      <c r="AD30" s="693"/>
      <c r="AE30" s="693"/>
      <c r="AF30" s="43"/>
      <c r="AG30" s="43"/>
      <c r="AH30" s="43"/>
      <c r="AI30" s="43"/>
      <c r="AJ30" s="43"/>
      <c r="AK30" s="692">
        <f>ROUND(AW54, 2)</f>
        <v>0</v>
      </c>
      <c r="AL30" s="693"/>
      <c r="AM30" s="693"/>
      <c r="AN30" s="693"/>
      <c r="AO30" s="693"/>
      <c r="AP30" s="43"/>
      <c r="AQ30" s="43"/>
      <c r="AR30" s="44"/>
      <c r="BE30" s="701"/>
    </row>
    <row r="31" spans="1:71" s="3" customFormat="1" ht="14.4" hidden="1" customHeight="1">
      <c r="B31" s="42"/>
      <c r="C31" s="43"/>
      <c r="D31" s="43"/>
      <c r="E31" s="43"/>
      <c r="F31" s="31" t="s">
        <v>45</v>
      </c>
      <c r="G31" s="43"/>
      <c r="H31" s="43"/>
      <c r="I31" s="43"/>
      <c r="J31" s="43"/>
      <c r="K31" s="43"/>
      <c r="L31" s="694">
        <v>0.21</v>
      </c>
      <c r="M31" s="693"/>
      <c r="N31" s="693"/>
      <c r="O31" s="693"/>
      <c r="P31" s="693"/>
      <c r="Q31" s="43"/>
      <c r="R31" s="43"/>
      <c r="S31" s="43"/>
      <c r="T31" s="43"/>
      <c r="U31" s="43"/>
      <c r="V31" s="43"/>
      <c r="W31" s="692">
        <f>ROUND(BB54, 2)</f>
        <v>0</v>
      </c>
      <c r="X31" s="693"/>
      <c r="Y31" s="693"/>
      <c r="Z31" s="693"/>
      <c r="AA31" s="693"/>
      <c r="AB31" s="693"/>
      <c r="AC31" s="693"/>
      <c r="AD31" s="693"/>
      <c r="AE31" s="693"/>
      <c r="AF31" s="43"/>
      <c r="AG31" s="43"/>
      <c r="AH31" s="43"/>
      <c r="AI31" s="43"/>
      <c r="AJ31" s="43"/>
      <c r="AK31" s="692">
        <v>0</v>
      </c>
      <c r="AL31" s="693"/>
      <c r="AM31" s="693"/>
      <c r="AN31" s="693"/>
      <c r="AO31" s="693"/>
      <c r="AP31" s="43"/>
      <c r="AQ31" s="43"/>
      <c r="AR31" s="44"/>
      <c r="BE31" s="701"/>
    </row>
    <row r="32" spans="1:71" s="3" customFormat="1" ht="14.4" hidden="1" customHeight="1">
      <c r="B32" s="42"/>
      <c r="C32" s="43"/>
      <c r="D32" s="43"/>
      <c r="E32" s="43"/>
      <c r="F32" s="31" t="s">
        <v>46</v>
      </c>
      <c r="G32" s="43"/>
      <c r="H32" s="43"/>
      <c r="I32" s="43"/>
      <c r="J32" s="43"/>
      <c r="K32" s="43"/>
      <c r="L32" s="694">
        <v>0.15</v>
      </c>
      <c r="M32" s="693"/>
      <c r="N32" s="693"/>
      <c r="O32" s="693"/>
      <c r="P32" s="693"/>
      <c r="Q32" s="43"/>
      <c r="R32" s="43"/>
      <c r="S32" s="43"/>
      <c r="T32" s="43"/>
      <c r="U32" s="43"/>
      <c r="V32" s="43"/>
      <c r="W32" s="692">
        <f>ROUND(BC54, 2)</f>
        <v>0</v>
      </c>
      <c r="X32" s="693"/>
      <c r="Y32" s="693"/>
      <c r="Z32" s="693"/>
      <c r="AA32" s="693"/>
      <c r="AB32" s="693"/>
      <c r="AC32" s="693"/>
      <c r="AD32" s="693"/>
      <c r="AE32" s="693"/>
      <c r="AF32" s="43"/>
      <c r="AG32" s="43"/>
      <c r="AH32" s="43"/>
      <c r="AI32" s="43"/>
      <c r="AJ32" s="43"/>
      <c r="AK32" s="692">
        <v>0</v>
      </c>
      <c r="AL32" s="693"/>
      <c r="AM32" s="693"/>
      <c r="AN32" s="693"/>
      <c r="AO32" s="693"/>
      <c r="AP32" s="43"/>
      <c r="AQ32" s="43"/>
      <c r="AR32" s="44"/>
      <c r="BE32" s="701"/>
    </row>
    <row r="33" spans="1:57" s="3" customFormat="1" ht="14.4" hidden="1" customHeight="1">
      <c r="B33" s="42"/>
      <c r="C33" s="43"/>
      <c r="D33" s="43"/>
      <c r="E33" s="43"/>
      <c r="F33" s="31" t="s">
        <v>47</v>
      </c>
      <c r="G33" s="43"/>
      <c r="H33" s="43"/>
      <c r="I33" s="43"/>
      <c r="J33" s="43"/>
      <c r="K33" s="43"/>
      <c r="L33" s="694">
        <v>0</v>
      </c>
      <c r="M33" s="693"/>
      <c r="N33" s="693"/>
      <c r="O33" s="693"/>
      <c r="P33" s="693"/>
      <c r="Q33" s="43"/>
      <c r="R33" s="43"/>
      <c r="S33" s="43"/>
      <c r="T33" s="43"/>
      <c r="U33" s="43"/>
      <c r="V33" s="43"/>
      <c r="W33" s="692">
        <f>ROUND(BD54, 2)</f>
        <v>0</v>
      </c>
      <c r="X33" s="693"/>
      <c r="Y33" s="693"/>
      <c r="Z33" s="693"/>
      <c r="AA33" s="693"/>
      <c r="AB33" s="693"/>
      <c r="AC33" s="693"/>
      <c r="AD33" s="693"/>
      <c r="AE33" s="693"/>
      <c r="AF33" s="43"/>
      <c r="AG33" s="43"/>
      <c r="AH33" s="43"/>
      <c r="AI33" s="43"/>
      <c r="AJ33" s="43"/>
      <c r="AK33" s="692">
        <v>0</v>
      </c>
      <c r="AL33" s="693"/>
      <c r="AM33" s="693"/>
      <c r="AN33" s="693"/>
      <c r="AO33" s="693"/>
      <c r="AP33" s="43"/>
      <c r="AQ33" s="43"/>
      <c r="AR33" s="44"/>
    </row>
    <row r="34" spans="1:57" s="2" customFormat="1" ht="6.9"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5" customHeight="1">
      <c r="A35" s="36"/>
      <c r="B35" s="37"/>
      <c r="C35" s="45"/>
      <c r="D35" s="46" t="s">
        <v>48</v>
      </c>
      <c r="E35" s="47"/>
      <c r="F35" s="47"/>
      <c r="G35" s="47"/>
      <c r="H35" s="47"/>
      <c r="I35" s="47"/>
      <c r="J35" s="47"/>
      <c r="K35" s="47"/>
      <c r="L35" s="47"/>
      <c r="M35" s="47"/>
      <c r="N35" s="47"/>
      <c r="O35" s="47"/>
      <c r="P35" s="47"/>
      <c r="Q35" s="47"/>
      <c r="R35" s="47"/>
      <c r="S35" s="47"/>
      <c r="T35" s="48" t="s">
        <v>49</v>
      </c>
      <c r="U35" s="47"/>
      <c r="V35" s="47"/>
      <c r="W35" s="47"/>
      <c r="X35" s="695" t="s">
        <v>50</v>
      </c>
      <c r="Y35" s="696"/>
      <c r="Z35" s="696"/>
      <c r="AA35" s="696"/>
      <c r="AB35" s="696"/>
      <c r="AC35" s="47"/>
      <c r="AD35" s="47"/>
      <c r="AE35" s="47"/>
      <c r="AF35" s="47"/>
      <c r="AG35" s="47"/>
      <c r="AH35" s="47"/>
      <c r="AI35" s="47"/>
      <c r="AJ35" s="47"/>
      <c r="AK35" s="697">
        <f>SUM(AK26:AK33)</f>
        <v>0</v>
      </c>
      <c r="AL35" s="696"/>
      <c r="AM35" s="696"/>
      <c r="AN35" s="696"/>
      <c r="AO35" s="698"/>
      <c r="AP35" s="45"/>
      <c r="AQ35" s="45"/>
      <c r="AR35" s="41"/>
      <c r="BE35" s="36"/>
    </row>
    <row r="36" spans="1:57" s="2" customFormat="1" ht="6.9"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 customHeight="1">
      <c r="A42" s="36"/>
      <c r="B42" s="37"/>
      <c r="C42" s="25"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220,16JirGymAula</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 customHeight="1">
      <c r="B45" s="56"/>
      <c r="C45" s="57" t="s">
        <v>16</v>
      </c>
      <c r="D45" s="58"/>
      <c r="E45" s="58"/>
      <c r="F45" s="58"/>
      <c r="G45" s="58"/>
      <c r="H45" s="58"/>
      <c r="I45" s="58"/>
      <c r="J45" s="58"/>
      <c r="K45" s="58"/>
      <c r="L45" s="681" t="str">
        <f>K6</f>
        <v>Stavební úpravy auly</v>
      </c>
      <c r="M45" s="682"/>
      <c r="N45" s="682"/>
      <c r="O45" s="682"/>
      <c r="P45" s="682"/>
      <c r="Q45" s="682"/>
      <c r="R45" s="682"/>
      <c r="S45" s="682"/>
      <c r="T45" s="682"/>
      <c r="U45" s="682"/>
      <c r="V45" s="682"/>
      <c r="W45" s="682"/>
      <c r="X45" s="682"/>
      <c r="Y45" s="682"/>
      <c r="Z45" s="682"/>
      <c r="AA45" s="682"/>
      <c r="AB45" s="682"/>
      <c r="AC45" s="682"/>
      <c r="AD45" s="682"/>
      <c r="AE45" s="682"/>
      <c r="AF45" s="682"/>
      <c r="AG45" s="682"/>
      <c r="AH45" s="682"/>
      <c r="AI45" s="682"/>
      <c r="AJ45" s="682"/>
      <c r="AK45" s="682"/>
      <c r="AL45" s="682"/>
      <c r="AM45" s="682"/>
      <c r="AN45" s="682"/>
      <c r="AO45" s="682"/>
      <c r="AP45" s="58"/>
      <c r="AQ45" s="58"/>
      <c r="AR45" s="59"/>
    </row>
    <row r="46" spans="1:57" s="2" customFormat="1" ht="6.9"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Jiráskovo gymnázium, Řezníčkova 451, Náchod</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683" t="str">
        <f>IF(AN8= "","",AN8)</f>
        <v>31. 3. 2020</v>
      </c>
      <c r="AN47" s="683"/>
      <c r="AO47" s="38"/>
      <c r="AP47" s="38"/>
      <c r="AQ47" s="38"/>
      <c r="AR47" s="41"/>
      <c r="BE47" s="36"/>
    </row>
    <row r="48" spans="1:57" s="2" customFormat="1" ht="6.9"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25.65" customHeight="1">
      <c r="A49" s="36"/>
      <c r="B49" s="37"/>
      <c r="C49" s="31" t="s">
        <v>25</v>
      </c>
      <c r="D49" s="38"/>
      <c r="E49" s="38"/>
      <c r="F49" s="38"/>
      <c r="G49" s="38"/>
      <c r="H49" s="38"/>
      <c r="I49" s="38"/>
      <c r="J49" s="38"/>
      <c r="K49" s="38"/>
      <c r="L49" s="54" t="str">
        <f>IF(E11= "","",E11)</f>
        <v>KH kraj, Pivovarské náměstí 1245/2, Hradec Králové</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684" t="str">
        <f>IF(E17="","",E17)</f>
        <v>Atelier Tsunami s.r.o, Palachova 1742, Náchod</v>
      </c>
      <c r="AN49" s="685"/>
      <c r="AO49" s="685"/>
      <c r="AP49" s="685"/>
      <c r="AQ49" s="38"/>
      <c r="AR49" s="41"/>
      <c r="AS49" s="686" t="s">
        <v>52</v>
      </c>
      <c r="AT49" s="687"/>
      <c r="AU49" s="62"/>
      <c r="AV49" s="62"/>
      <c r="AW49" s="62"/>
      <c r="AX49" s="62"/>
      <c r="AY49" s="62"/>
      <c r="AZ49" s="62"/>
      <c r="BA49" s="62"/>
      <c r="BB49" s="62"/>
      <c r="BC49" s="62"/>
      <c r="BD49" s="63"/>
      <c r="BE49" s="36"/>
    </row>
    <row r="50" spans="1:91" s="2" customFormat="1" ht="15.15" customHeight="1">
      <c r="A50" s="36"/>
      <c r="B50" s="37"/>
      <c r="C50" s="31" t="s">
        <v>29</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684" t="str">
        <f>IF(E20="","",E20)</f>
        <v>Ondřej Gerhart</v>
      </c>
      <c r="AN50" s="685"/>
      <c r="AO50" s="685"/>
      <c r="AP50" s="685"/>
      <c r="AQ50" s="38"/>
      <c r="AR50" s="41"/>
      <c r="AS50" s="688"/>
      <c r="AT50" s="689"/>
      <c r="AU50" s="64"/>
      <c r="AV50" s="64"/>
      <c r="AW50" s="64"/>
      <c r="AX50" s="64"/>
      <c r="AY50" s="64"/>
      <c r="AZ50" s="64"/>
      <c r="BA50" s="64"/>
      <c r="BB50" s="64"/>
      <c r="BC50" s="64"/>
      <c r="BD50" s="65"/>
      <c r="BE50" s="36"/>
    </row>
    <row r="51" spans="1:9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690"/>
      <c r="AT51" s="691"/>
      <c r="AU51" s="66"/>
      <c r="AV51" s="66"/>
      <c r="AW51" s="66"/>
      <c r="AX51" s="66"/>
      <c r="AY51" s="66"/>
      <c r="AZ51" s="66"/>
      <c r="BA51" s="66"/>
      <c r="BB51" s="66"/>
      <c r="BC51" s="66"/>
      <c r="BD51" s="67"/>
      <c r="BE51" s="36"/>
    </row>
    <row r="52" spans="1:91" s="2" customFormat="1" ht="29.25" customHeight="1">
      <c r="A52" s="36"/>
      <c r="B52" s="37"/>
      <c r="C52" s="677" t="s">
        <v>53</v>
      </c>
      <c r="D52" s="678"/>
      <c r="E52" s="678"/>
      <c r="F52" s="678"/>
      <c r="G52" s="678"/>
      <c r="H52" s="68"/>
      <c r="I52" s="679" t="s">
        <v>54</v>
      </c>
      <c r="J52" s="678"/>
      <c r="K52" s="678"/>
      <c r="L52" s="678"/>
      <c r="M52" s="678"/>
      <c r="N52" s="678"/>
      <c r="O52" s="678"/>
      <c r="P52" s="678"/>
      <c r="Q52" s="678"/>
      <c r="R52" s="678"/>
      <c r="S52" s="678"/>
      <c r="T52" s="678"/>
      <c r="U52" s="678"/>
      <c r="V52" s="678"/>
      <c r="W52" s="678"/>
      <c r="X52" s="678"/>
      <c r="Y52" s="678"/>
      <c r="Z52" s="678"/>
      <c r="AA52" s="678"/>
      <c r="AB52" s="678"/>
      <c r="AC52" s="678"/>
      <c r="AD52" s="678"/>
      <c r="AE52" s="678"/>
      <c r="AF52" s="678"/>
      <c r="AG52" s="680" t="s">
        <v>55</v>
      </c>
      <c r="AH52" s="678"/>
      <c r="AI52" s="678"/>
      <c r="AJ52" s="678"/>
      <c r="AK52" s="678"/>
      <c r="AL52" s="678"/>
      <c r="AM52" s="678"/>
      <c r="AN52" s="679" t="s">
        <v>56</v>
      </c>
      <c r="AO52" s="678"/>
      <c r="AP52" s="678"/>
      <c r="AQ52" s="69" t="s">
        <v>57</v>
      </c>
      <c r="AR52" s="41"/>
      <c r="AS52" s="70" t="s">
        <v>58</v>
      </c>
      <c r="AT52" s="71" t="s">
        <v>59</v>
      </c>
      <c r="AU52" s="71" t="s">
        <v>60</v>
      </c>
      <c r="AV52" s="71" t="s">
        <v>61</v>
      </c>
      <c r="AW52" s="71" t="s">
        <v>62</v>
      </c>
      <c r="AX52" s="71" t="s">
        <v>63</v>
      </c>
      <c r="AY52" s="71" t="s">
        <v>64</v>
      </c>
      <c r="AZ52" s="71" t="s">
        <v>65</v>
      </c>
      <c r="BA52" s="71" t="s">
        <v>66</v>
      </c>
      <c r="BB52" s="71" t="s">
        <v>67</v>
      </c>
      <c r="BC52" s="71" t="s">
        <v>68</v>
      </c>
      <c r="BD52" s="72" t="s">
        <v>69</v>
      </c>
      <c r="BE52" s="36"/>
    </row>
    <row r="53" spans="1:91"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 customHeight="1">
      <c r="B54" s="76"/>
      <c r="C54" s="77" t="s">
        <v>70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675">
        <f>ROUND(SUM(AG55:AG56),2)</f>
        <v>0</v>
      </c>
      <c r="AH54" s="675"/>
      <c r="AI54" s="675"/>
      <c r="AJ54" s="675"/>
      <c r="AK54" s="675"/>
      <c r="AL54" s="675"/>
      <c r="AM54" s="675"/>
      <c r="AN54" s="676">
        <f>SUM(AG54,AT54)</f>
        <v>0</v>
      </c>
      <c r="AO54" s="676"/>
      <c r="AP54" s="676"/>
      <c r="AQ54" s="80" t="s">
        <v>19</v>
      </c>
      <c r="AR54" s="81"/>
      <c r="AS54" s="82">
        <f>ROUND(SUM(AS55:AS56),2)</f>
        <v>0</v>
      </c>
      <c r="AT54" s="83">
        <f>ROUND(SUM(AV54:AW54),2)</f>
        <v>0</v>
      </c>
      <c r="AU54" s="84">
        <f>ROUND(SUM(AU55:AU56),5)</f>
        <v>0</v>
      </c>
      <c r="AV54" s="83">
        <f>ROUND(AZ54*L29,2)</f>
        <v>0</v>
      </c>
      <c r="AW54" s="83">
        <f>ROUND(BA54*L30,2)</f>
        <v>0</v>
      </c>
      <c r="AX54" s="83">
        <f>ROUND(BB54*L29,2)</f>
        <v>0</v>
      </c>
      <c r="AY54" s="83">
        <f>ROUND(BC54*L30,2)</f>
        <v>0</v>
      </c>
      <c r="AZ54" s="83">
        <f>ROUND(SUM(AZ55:AZ56),2)</f>
        <v>0</v>
      </c>
      <c r="BA54" s="83">
        <f>ROUND(SUM(BA55:BA56),2)</f>
        <v>0</v>
      </c>
      <c r="BB54" s="83">
        <f>ROUND(SUM(BB55:BB56),2)</f>
        <v>0</v>
      </c>
      <c r="BC54" s="83">
        <f>ROUND(SUM(BC55:BC56),2)</f>
        <v>0</v>
      </c>
      <c r="BD54" s="85">
        <f>ROUND(SUM(BD55:BD56),2)</f>
        <v>0</v>
      </c>
      <c r="BS54" s="86" t="s">
        <v>71</v>
      </c>
      <c r="BT54" s="86" t="s">
        <v>72</v>
      </c>
      <c r="BU54" s="87" t="s">
        <v>73</v>
      </c>
      <c r="BV54" s="86" t="s">
        <v>74</v>
      </c>
      <c r="BW54" s="86" t="s">
        <v>5</v>
      </c>
      <c r="BX54" s="86" t="s">
        <v>75</v>
      </c>
      <c r="CL54" s="86" t="s">
        <v>19</v>
      </c>
    </row>
    <row r="55" spans="1:91" s="7" customFormat="1" ht="16.5" customHeight="1">
      <c r="A55" s="88" t="s">
        <v>76</v>
      </c>
      <c r="B55" s="89"/>
      <c r="C55" s="90"/>
      <c r="D55" s="674" t="s">
        <v>77</v>
      </c>
      <c r="E55" s="674"/>
      <c r="F55" s="674"/>
      <c r="G55" s="674"/>
      <c r="H55" s="674"/>
      <c r="I55" s="91"/>
      <c r="J55" s="674" t="s">
        <v>78</v>
      </c>
      <c r="K55" s="674"/>
      <c r="L55" s="674"/>
      <c r="M55" s="674"/>
      <c r="N55" s="674"/>
      <c r="O55" s="674"/>
      <c r="P55" s="674"/>
      <c r="Q55" s="674"/>
      <c r="R55" s="674"/>
      <c r="S55" s="674"/>
      <c r="T55" s="674"/>
      <c r="U55" s="674"/>
      <c r="V55" s="674"/>
      <c r="W55" s="674"/>
      <c r="X55" s="674"/>
      <c r="Y55" s="674"/>
      <c r="Z55" s="674"/>
      <c r="AA55" s="674"/>
      <c r="AB55" s="674"/>
      <c r="AC55" s="674"/>
      <c r="AD55" s="674"/>
      <c r="AE55" s="674"/>
      <c r="AF55" s="674"/>
      <c r="AG55" s="672">
        <f>'01 - Stavební a montážní ...'!J30</f>
        <v>0</v>
      </c>
      <c r="AH55" s="673"/>
      <c r="AI55" s="673"/>
      <c r="AJ55" s="673"/>
      <c r="AK55" s="673"/>
      <c r="AL55" s="673"/>
      <c r="AM55" s="673"/>
      <c r="AN55" s="672">
        <f>SUM(AG55,AT55)</f>
        <v>0</v>
      </c>
      <c r="AO55" s="673"/>
      <c r="AP55" s="673"/>
      <c r="AQ55" s="92" t="s">
        <v>79</v>
      </c>
      <c r="AR55" s="93"/>
      <c r="AS55" s="94">
        <v>0</v>
      </c>
      <c r="AT55" s="95">
        <f>ROUND(SUM(AV55:AW55),2)</f>
        <v>0</v>
      </c>
      <c r="AU55" s="96">
        <f>'01 - Stavební a montážní ...'!P100</f>
        <v>0</v>
      </c>
      <c r="AV55" s="95">
        <f>'01 - Stavební a montážní ...'!J33</f>
        <v>0</v>
      </c>
      <c r="AW55" s="95">
        <f>'01 - Stavební a montážní ...'!J34</f>
        <v>0</v>
      </c>
      <c r="AX55" s="95">
        <f>'01 - Stavební a montážní ...'!J35</f>
        <v>0</v>
      </c>
      <c r="AY55" s="95">
        <f>'01 - Stavební a montážní ...'!J36</f>
        <v>0</v>
      </c>
      <c r="AZ55" s="95">
        <f>'01 - Stavební a montážní ...'!F33</f>
        <v>0</v>
      </c>
      <c r="BA55" s="95">
        <f>'01 - Stavební a montážní ...'!F34</f>
        <v>0</v>
      </c>
      <c r="BB55" s="95">
        <f>'01 - Stavební a montážní ...'!F35</f>
        <v>0</v>
      </c>
      <c r="BC55" s="95">
        <f>'01 - Stavební a montážní ...'!F36</f>
        <v>0</v>
      </c>
      <c r="BD55" s="97">
        <f>'01 - Stavební a montážní ...'!F37</f>
        <v>0</v>
      </c>
      <c r="BT55" s="98" t="s">
        <v>80</v>
      </c>
      <c r="BV55" s="98" t="s">
        <v>74</v>
      </c>
      <c r="BW55" s="98" t="s">
        <v>81</v>
      </c>
      <c r="BX55" s="98" t="s">
        <v>5</v>
      </c>
      <c r="CL55" s="98" t="s">
        <v>19</v>
      </c>
      <c r="CM55" s="98" t="s">
        <v>82</v>
      </c>
    </row>
    <row r="56" spans="1:91" s="7" customFormat="1" ht="16.5" customHeight="1">
      <c r="A56" s="88" t="s">
        <v>76</v>
      </c>
      <c r="B56" s="89"/>
      <c r="C56" s="90"/>
      <c r="D56" s="674" t="s">
        <v>83</v>
      </c>
      <c r="E56" s="674"/>
      <c r="F56" s="674"/>
      <c r="G56" s="674"/>
      <c r="H56" s="674"/>
      <c r="I56" s="91"/>
      <c r="J56" s="674" t="s">
        <v>84</v>
      </c>
      <c r="K56" s="674"/>
      <c r="L56" s="674"/>
      <c r="M56" s="674"/>
      <c r="N56" s="674"/>
      <c r="O56" s="674"/>
      <c r="P56" s="674"/>
      <c r="Q56" s="674"/>
      <c r="R56" s="674"/>
      <c r="S56" s="674"/>
      <c r="T56" s="674"/>
      <c r="U56" s="674"/>
      <c r="V56" s="674"/>
      <c r="W56" s="674"/>
      <c r="X56" s="674"/>
      <c r="Y56" s="674"/>
      <c r="Z56" s="674"/>
      <c r="AA56" s="674"/>
      <c r="AB56" s="674"/>
      <c r="AC56" s="674"/>
      <c r="AD56" s="674"/>
      <c r="AE56" s="674"/>
      <c r="AF56" s="674"/>
      <c r="AG56" s="672">
        <f>'02 - Vedlejší a ostatní n...'!J30</f>
        <v>0</v>
      </c>
      <c r="AH56" s="673"/>
      <c r="AI56" s="673"/>
      <c r="AJ56" s="673"/>
      <c r="AK56" s="673"/>
      <c r="AL56" s="673"/>
      <c r="AM56" s="673"/>
      <c r="AN56" s="672">
        <f>SUM(AG56,AT56)</f>
        <v>0</v>
      </c>
      <c r="AO56" s="673"/>
      <c r="AP56" s="673"/>
      <c r="AQ56" s="92" t="s">
        <v>85</v>
      </c>
      <c r="AR56" s="93"/>
      <c r="AS56" s="99">
        <v>0</v>
      </c>
      <c r="AT56" s="100">
        <f>ROUND(SUM(AV56:AW56),2)</f>
        <v>0</v>
      </c>
      <c r="AU56" s="101">
        <f>'02 - Vedlejší a ostatní n...'!P80</f>
        <v>0</v>
      </c>
      <c r="AV56" s="100">
        <f>'02 - Vedlejší a ostatní n...'!J33</f>
        <v>0</v>
      </c>
      <c r="AW56" s="100">
        <f>'02 - Vedlejší a ostatní n...'!J34</f>
        <v>0</v>
      </c>
      <c r="AX56" s="100">
        <f>'02 - Vedlejší a ostatní n...'!J35</f>
        <v>0</v>
      </c>
      <c r="AY56" s="100">
        <f>'02 - Vedlejší a ostatní n...'!J36</f>
        <v>0</v>
      </c>
      <c r="AZ56" s="100">
        <f>'02 - Vedlejší a ostatní n...'!F33</f>
        <v>0</v>
      </c>
      <c r="BA56" s="100">
        <f>'02 - Vedlejší a ostatní n...'!F34</f>
        <v>0</v>
      </c>
      <c r="BB56" s="100">
        <f>'02 - Vedlejší a ostatní n...'!F35</f>
        <v>0</v>
      </c>
      <c r="BC56" s="100">
        <f>'02 - Vedlejší a ostatní n...'!F36</f>
        <v>0</v>
      </c>
      <c r="BD56" s="102">
        <f>'02 - Vedlejší a ostatní n...'!F37</f>
        <v>0</v>
      </c>
      <c r="BT56" s="98" t="s">
        <v>80</v>
      </c>
      <c r="BV56" s="98" t="s">
        <v>74</v>
      </c>
      <c r="BW56" s="98" t="s">
        <v>86</v>
      </c>
      <c r="BX56" s="98" t="s">
        <v>5</v>
      </c>
      <c r="CL56" s="98" t="s">
        <v>19</v>
      </c>
      <c r="CM56" s="98" t="s">
        <v>82</v>
      </c>
    </row>
    <row r="57" spans="1:91" s="2" customFormat="1" ht="30" customHeight="1">
      <c r="A57" s="36"/>
      <c r="B57" s="37"/>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41"/>
      <c r="AS57" s="36"/>
      <c r="AT57" s="36"/>
      <c r="AU57" s="36"/>
      <c r="AV57" s="36"/>
      <c r="AW57" s="36"/>
      <c r="AX57" s="36"/>
      <c r="AY57" s="36"/>
      <c r="AZ57" s="36"/>
      <c r="BA57" s="36"/>
      <c r="BB57" s="36"/>
      <c r="BC57" s="36"/>
      <c r="BD57" s="36"/>
      <c r="BE57" s="36"/>
    </row>
    <row r="58" spans="1:91" s="2" customFormat="1" ht="6.9" customHeight="1">
      <c r="A58" s="36"/>
      <c r="B58" s="49"/>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41"/>
      <c r="AS58" s="36"/>
      <c r="AT58" s="36"/>
      <c r="AU58" s="36"/>
      <c r="AV58" s="36"/>
      <c r="AW58" s="36"/>
      <c r="AX58" s="36"/>
      <c r="AY58" s="36"/>
      <c r="AZ58" s="36"/>
      <c r="BA58" s="36"/>
      <c r="BB58" s="36"/>
      <c r="BC58" s="36"/>
      <c r="BD58" s="36"/>
      <c r="BE58" s="36"/>
    </row>
  </sheetData>
  <sheetProtection algorithmName="SHA-512" hashValue="med4YmTjZAvtcL8yMEB48vl22+gIQuHl7Bzjx2WypQfwNzc2NHvs4Wbymgue5cIfAfDU0Wp9FGSTkYqJ5TwrIg==" saltValue="uaXAS+zRYHxBewsidRwiCyJQF+6VaRUYhgqz2G6Zjq+konOSd0MK88etTjEU5VuVXeK5C/RdAoycLTN3FZp/hA==" spinCount="100000" sheet="1" objects="1" scenarios="1" formatColumns="0" formatRows="0"/>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47:AN47"/>
    <mergeCell ref="AM49:AP49"/>
    <mergeCell ref="AS49:AT51"/>
    <mergeCell ref="AM50:AP50"/>
    <mergeCell ref="W33:AE33"/>
    <mergeCell ref="AK33:AO33"/>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s>
  <hyperlinks>
    <hyperlink ref="A55" location="'01 - Stavební a montážní ...'!C2" display="/" xr:uid="{00000000-0004-0000-0000-000000000000}"/>
    <hyperlink ref="A56" location="'02 - Vedlejší a ostatní n...'!C2" display="/" xr:uid="{00000000-0004-0000-00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57"/>
  <sheetViews>
    <sheetView showGridLines="0" workbookViewId="0">
      <selection activeCell="Y13" sqref="Y13"/>
    </sheetView>
  </sheetViews>
  <sheetFormatPr defaultRowHeight="10.199999999999999"/>
  <cols>
    <col min="1" max="1" width="8.28515625" style="1" customWidth="1"/>
    <col min="2" max="2" width="1.7109375" style="1" customWidth="1"/>
    <col min="3" max="3" width="4.140625" style="1" customWidth="1"/>
    <col min="4" max="4" width="4.28515625" style="1" customWidth="1"/>
    <col min="5" max="5" width="17.140625" style="1" customWidth="1"/>
    <col min="6" max="6" width="50.85546875" style="1" customWidth="1"/>
    <col min="7" max="7" width="7" style="1" customWidth="1"/>
    <col min="8" max="8" width="11.42578125" style="1" customWidth="1"/>
    <col min="9" max="9" width="20.140625" style="103"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03"/>
      <c r="L2" s="671"/>
      <c r="M2" s="671"/>
      <c r="N2" s="671"/>
      <c r="O2" s="671"/>
      <c r="P2" s="671"/>
      <c r="Q2" s="671"/>
      <c r="R2" s="671"/>
      <c r="S2" s="671"/>
      <c r="T2" s="671"/>
      <c r="U2" s="671"/>
      <c r="V2" s="671"/>
      <c r="AT2" s="19" t="s">
        <v>81</v>
      </c>
    </row>
    <row r="3" spans="1:46" s="1" customFormat="1" ht="6.9" customHeight="1">
      <c r="B3" s="104"/>
      <c r="C3" s="105"/>
      <c r="D3" s="105"/>
      <c r="E3" s="105"/>
      <c r="F3" s="105"/>
      <c r="G3" s="105"/>
      <c r="H3" s="105"/>
      <c r="I3" s="106"/>
      <c r="J3" s="105"/>
      <c r="K3" s="105"/>
      <c r="L3" s="22"/>
      <c r="AT3" s="19" t="s">
        <v>82</v>
      </c>
    </row>
    <row r="4" spans="1:46" s="1" customFormat="1" ht="24.9" customHeight="1">
      <c r="B4" s="22"/>
      <c r="D4" s="107" t="s">
        <v>87</v>
      </c>
      <c r="I4" s="103"/>
      <c r="L4" s="22"/>
      <c r="M4" s="108" t="s">
        <v>10</v>
      </c>
      <c r="AT4" s="19" t="s">
        <v>4</v>
      </c>
    </row>
    <row r="5" spans="1:46" s="1" customFormat="1" ht="6.9" customHeight="1">
      <c r="B5" s="22"/>
      <c r="I5" s="103"/>
      <c r="L5" s="22"/>
    </row>
    <row r="6" spans="1:46" s="1" customFormat="1" ht="12" customHeight="1">
      <c r="B6" s="22"/>
      <c r="D6" s="109" t="s">
        <v>16</v>
      </c>
      <c r="I6" s="103"/>
      <c r="L6" s="22"/>
    </row>
    <row r="7" spans="1:46" s="1" customFormat="1" ht="16.5" customHeight="1">
      <c r="B7" s="22"/>
      <c r="E7" s="714" t="str">
        <f>'Rekapitulace stavby'!K6</f>
        <v>Stavební úpravy auly</v>
      </c>
      <c r="F7" s="715"/>
      <c r="G7" s="715"/>
      <c r="H7" s="715"/>
      <c r="I7" s="103"/>
      <c r="L7" s="22"/>
    </row>
    <row r="8" spans="1:46" s="2" customFormat="1" ht="12" customHeight="1">
      <c r="A8" s="36"/>
      <c r="B8" s="41"/>
      <c r="C8" s="36"/>
      <c r="D8" s="109" t="s">
        <v>88</v>
      </c>
      <c r="E8" s="36"/>
      <c r="F8" s="36"/>
      <c r="G8" s="36"/>
      <c r="H8" s="36"/>
      <c r="I8" s="110"/>
      <c r="J8" s="36"/>
      <c r="K8" s="36"/>
      <c r="L8" s="111"/>
      <c r="S8" s="36"/>
      <c r="T8" s="36"/>
      <c r="U8" s="36"/>
      <c r="V8" s="36"/>
      <c r="W8" s="36"/>
      <c r="X8" s="36"/>
      <c r="Y8" s="36"/>
      <c r="Z8" s="36"/>
      <c r="AA8" s="36"/>
      <c r="AB8" s="36"/>
      <c r="AC8" s="36"/>
      <c r="AD8" s="36"/>
      <c r="AE8" s="36"/>
    </row>
    <row r="9" spans="1:46" s="2" customFormat="1" ht="16.5" customHeight="1">
      <c r="A9" s="36"/>
      <c r="B9" s="41"/>
      <c r="C9" s="36"/>
      <c r="D9" s="36"/>
      <c r="E9" s="716" t="s">
        <v>89</v>
      </c>
      <c r="F9" s="717"/>
      <c r="G9" s="717"/>
      <c r="H9" s="717"/>
      <c r="I9" s="110"/>
      <c r="J9" s="36"/>
      <c r="K9" s="36"/>
      <c r="L9" s="111"/>
      <c r="S9" s="36"/>
      <c r="T9" s="36"/>
      <c r="U9" s="36"/>
      <c r="V9" s="36"/>
      <c r="W9" s="36"/>
      <c r="X9" s="36"/>
      <c r="Y9" s="36"/>
      <c r="Z9" s="36"/>
      <c r="AA9" s="36"/>
      <c r="AB9" s="36"/>
      <c r="AC9" s="36"/>
      <c r="AD9" s="36"/>
      <c r="AE9" s="36"/>
    </row>
    <row r="10" spans="1:46" s="2" customFormat="1">
      <c r="A10" s="36"/>
      <c r="B10" s="41"/>
      <c r="C10" s="36"/>
      <c r="D10" s="36"/>
      <c r="E10" s="36"/>
      <c r="F10" s="36"/>
      <c r="G10" s="36"/>
      <c r="H10" s="36"/>
      <c r="I10" s="110"/>
      <c r="J10" s="36"/>
      <c r="K10" s="36"/>
      <c r="L10" s="111"/>
      <c r="S10" s="36"/>
      <c r="T10" s="36"/>
      <c r="U10" s="36"/>
      <c r="V10" s="36"/>
      <c r="W10" s="36"/>
      <c r="X10" s="36"/>
      <c r="Y10" s="36"/>
      <c r="Z10" s="36"/>
      <c r="AA10" s="36"/>
      <c r="AB10" s="36"/>
      <c r="AC10" s="36"/>
      <c r="AD10" s="36"/>
      <c r="AE10" s="36"/>
    </row>
    <row r="11" spans="1:46" s="2" customFormat="1" ht="12" customHeight="1">
      <c r="A11" s="36"/>
      <c r="B11" s="41"/>
      <c r="C11" s="36"/>
      <c r="D11" s="109" t="s">
        <v>18</v>
      </c>
      <c r="E11" s="36"/>
      <c r="F11" s="112" t="s">
        <v>19</v>
      </c>
      <c r="G11" s="36"/>
      <c r="H11" s="36"/>
      <c r="I11" s="113" t="s">
        <v>20</v>
      </c>
      <c r="J11" s="112" t="s">
        <v>19</v>
      </c>
      <c r="K11" s="36"/>
      <c r="L11" s="111"/>
      <c r="S11" s="36"/>
      <c r="T11" s="36"/>
      <c r="U11" s="36"/>
      <c r="V11" s="36"/>
      <c r="W11" s="36"/>
      <c r="X11" s="36"/>
      <c r="Y11" s="36"/>
      <c r="Z11" s="36"/>
      <c r="AA11" s="36"/>
      <c r="AB11" s="36"/>
      <c r="AC11" s="36"/>
      <c r="AD11" s="36"/>
      <c r="AE11" s="36"/>
    </row>
    <row r="12" spans="1:46" s="2" customFormat="1" ht="12" customHeight="1">
      <c r="A12" s="36"/>
      <c r="B12" s="41"/>
      <c r="C12" s="36"/>
      <c r="D12" s="109" t="s">
        <v>21</v>
      </c>
      <c r="E12" s="36"/>
      <c r="F12" s="112" t="s">
        <v>22</v>
      </c>
      <c r="G12" s="36"/>
      <c r="H12" s="36"/>
      <c r="I12" s="113" t="s">
        <v>23</v>
      </c>
      <c r="J12" s="114" t="str">
        <f>'Rekapitulace stavby'!AN8</f>
        <v>31. 3. 2020</v>
      </c>
      <c r="K12" s="36"/>
      <c r="L12" s="111"/>
      <c r="S12" s="36"/>
      <c r="T12" s="36"/>
      <c r="U12" s="36"/>
      <c r="V12" s="36"/>
      <c r="W12" s="36"/>
      <c r="X12" s="36"/>
      <c r="Y12" s="36"/>
      <c r="Z12" s="36"/>
      <c r="AA12" s="36"/>
      <c r="AB12" s="36"/>
      <c r="AC12" s="36"/>
      <c r="AD12" s="36"/>
      <c r="AE12" s="36"/>
    </row>
    <row r="13" spans="1:46" s="2" customFormat="1" ht="10.8" customHeight="1">
      <c r="A13" s="36"/>
      <c r="B13" s="41"/>
      <c r="C13" s="36"/>
      <c r="D13" s="36"/>
      <c r="E13" s="36"/>
      <c r="F13" s="36"/>
      <c r="G13" s="36"/>
      <c r="H13" s="36"/>
      <c r="I13" s="110"/>
      <c r="J13" s="36"/>
      <c r="K13" s="36"/>
      <c r="L13" s="111"/>
      <c r="S13" s="36"/>
      <c r="T13" s="36"/>
      <c r="U13" s="36"/>
      <c r="V13" s="36"/>
      <c r="W13" s="36"/>
      <c r="X13" s="36"/>
      <c r="Y13" s="36"/>
      <c r="Z13" s="36"/>
      <c r="AA13" s="36"/>
      <c r="AB13" s="36"/>
      <c r="AC13" s="36"/>
      <c r="AD13" s="36"/>
      <c r="AE13" s="36"/>
    </row>
    <row r="14" spans="1:46" s="2" customFormat="1" ht="12" customHeight="1">
      <c r="A14" s="36"/>
      <c r="B14" s="41"/>
      <c r="C14" s="36"/>
      <c r="D14" s="109" t="s">
        <v>25</v>
      </c>
      <c r="E14" s="36"/>
      <c r="F14" s="36"/>
      <c r="G14" s="36"/>
      <c r="H14" s="36"/>
      <c r="I14" s="113" t="s">
        <v>26</v>
      </c>
      <c r="J14" s="112" t="s">
        <v>19</v>
      </c>
      <c r="K14" s="36"/>
      <c r="L14" s="111"/>
      <c r="S14" s="36"/>
      <c r="T14" s="36"/>
      <c r="U14" s="36"/>
      <c r="V14" s="36"/>
      <c r="W14" s="36"/>
      <c r="X14" s="36"/>
      <c r="Y14" s="36"/>
      <c r="Z14" s="36"/>
      <c r="AA14" s="36"/>
      <c r="AB14" s="36"/>
      <c r="AC14" s="36"/>
      <c r="AD14" s="36"/>
      <c r="AE14" s="36"/>
    </row>
    <row r="15" spans="1:46" s="2" customFormat="1" ht="18" customHeight="1">
      <c r="A15" s="36"/>
      <c r="B15" s="41"/>
      <c r="C15" s="36"/>
      <c r="D15" s="36"/>
      <c r="E15" s="112" t="s">
        <v>27</v>
      </c>
      <c r="F15" s="36"/>
      <c r="G15" s="36"/>
      <c r="H15" s="36"/>
      <c r="I15" s="113" t="s">
        <v>28</v>
      </c>
      <c r="J15" s="112" t="s">
        <v>19</v>
      </c>
      <c r="K15" s="36"/>
      <c r="L15" s="111"/>
      <c r="S15" s="36"/>
      <c r="T15" s="36"/>
      <c r="U15" s="36"/>
      <c r="V15" s="36"/>
      <c r="W15" s="36"/>
      <c r="X15" s="36"/>
      <c r="Y15" s="36"/>
      <c r="Z15" s="36"/>
      <c r="AA15" s="36"/>
      <c r="AB15" s="36"/>
      <c r="AC15" s="36"/>
      <c r="AD15" s="36"/>
      <c r="AE15" s="36"/>
    </row>
    <row r="16" spans="1:46" s="2" customFormat="1" ht="6.9" customHeight="1">
      <c r="A16" s="36"/>
      <c r="B16" s="41"/>
      <c r="C16" s="36"/>
      <c r="D16" s="36"/>
      <c r="E16" s="36"/>
      <c r="F16" s="36"/>
      <c r="G16" s="36"/>
      <c r="H16" s="36"/>
      <c r="I16" s="110"/>
      <c r="J16" s="36"/>
      <c r="K16" s="36"/>
      <c r="L16" s="111"/>
      <c r="S16" s="36"/>
      <c r="T16" s="36"/>
      <c r="U16" s="36"/>
      <c r="V16" s="36"/>
      <c r="W16" s="36"/>
      <c r="X16" s="36"/>
      <c r="Y16" s="36"/>
      <c r="Z16" s="36"/>
      <c r="AA16" s="36"/>
      <c r="AB16" s="36"/>
      <c r="AC16" s="36"/>
      <c r="AD16" s="36"/>
      <c r="AE16" s="36"/>
    </row>
    <row r="17" spans="1:31" s="2" customFormat="1" ht="12" customHeight="1">
      <c r="A17" s="36"/>
      <c r="B17" s="41"/>
      <c r="C17" s="36"/>
      <c r="D17" s="109" t="s">
        <v>29</v>
      </c>
      <c r="E17" s="36"/>
      <c r="F17" s="36"/>
      <c r="G17" s="36"/>
      <c r="H17" s="36"/>
      <c r="I17" s="113" t="s">
        <v>26</v>
      </c>
      <c r="J17" s="32" t="str">
        <f>'Rekapitulace stavby'!AN13</f>
        <v>Vyplň údaj</v>
      </c>
      <c r="K17" s="36"/>
      <c r="L17" s="111"/>
      <c r="S17" s="36"/>
      <c r="T17" s="36"/>
      <c r="U17" s="36"/>
      <c r="V17" s="36"/>
      <c r="W17" s="36"/>
      <c r="X17" s="36"/>
      <c r="Y17" s="36"/>
      <c r="Z17" s="36"/>
      <c r="AA17" s="36"/>
      <c r="AB17" s="36"/>
      <c r="AC17" s="36"/>
      <c r="AD17" s="36"/>
      <c r="AE17" s="36"/>
    </row>
    <row r="18" spans="1:31" s="2" customFormat="1" ht="18" customHeight="1">
      <c r="A18" s="36"/>
      <c r="B18" s="41"/>
      <c r="C18" s="36"/>
      <c r="D18" s="36"/>
      <c r="E18" s="718" t="str">
        <f>'Rekapitulace stavby'!E14</f>
        <v>Vyplň údaj</v>
      </c>
      <c r="F18" s="719"/>
      <c r="G18" s="719"/>
      <c r="H18" s="719"/>
      <c r="I18" s="113" t="s">
        <v>28</v>
      </c>
      <c r="J18" s="32" t="str">
        <f>'Rekapitulace stavby'!AN14</f>
        <v>Vyplň údaj</v>
      </c>
      <c r="K18" s="36"/>
      <c r="L18" s="111"/>
      <c r="S18" s="36"/>
      <c r="T18" s="36"/>
      <c r="U18" s="36"/>
      <c r="V18" s="36"/>
      <c r="W18" s="36"/>
      <c r="X18" s="36"/>
      <c r="Y18" s="36"/>
      <c r="Z18" s="36"/>
      <c r="AA18" s="36"/>
      <c r="AB18" s="36"/>
      <c r="AC18" s="36"/>
      <c r="AD18" s="36"/>
      <c r="AE18" s="36"/>
    </row>
    <row r="19" spans="1:31" s="2" customFormat="1" ht="6.9" customHeight="1">
      <c r="A19" s="36"/>
      <c r="B19" s="41"/>
      <c r="C19" s="36"/>
      <c r="D19" s="36"/>
      <c r="E19" s="36"/>
      <c r="F19" s="36"/>
      <c r="G19" s="36"/>
      <c r="H19" s="36"/>
      <c r="I19" s="110"/>
      <c r="J19" s="36"/>
      <c r="K19" s="36"/>
      <c r="L19" s="111"/>
      <c r="S19" s="36"/>
      <c r="T19" s="36"/>
      <c r="U19" s="36"/>
      <c r="V19" s="36"/>
      <c r="W19" s="36"/>
      <c r="X19" s="36"/>
      <c r="Y19" s="36"/>
      <c r="Z19" s="36"/>
      <c r="AA19" s="36"/>
      <c r="AB19" s="36"/>
      <c r="AC19" s="36"/>
      <c r="AD19" s="36"/>
      <c r="AE19" s="36"/>
    </row>
    <row r="20" spans="1:31" s="2" customFormat="1" ht="12" customHeight="1">
      <c r="A20" s="36"/>
      <c r="B20" s="41"/>
      <c r="C20" s="36"/>
      <c r="D20" s="109" t="s">
        <v>31</v>
      </c>
      <c r="E20" s="36"/>
      <c r="F20" s="36"/>
      <c r="G20" s="36"/>
      <c r="H20" s="36"/>
      <c r="I20" s="113" t="s">
        <v>26</v>
      </c>
      <c r="J20" s="112" t="s">
        <v>19</v>
      </c>
      <c r="K20" s="36"/>
      <c r="L20" s="111"/>
      <c r="S20" s="36"/>
      <c r="T20" s="36"/>
      <c r="U20" s="36"/>
      <c r="V20" s="36"/>
      <c r="W20" s="36"/>
      <c r="X20" s="36"/>
      <c r="Y20" s="36"/>
      <c r="Z20" s="36"/>
      <c r="AA20" s="36"/>
      <c r="AB20" s="36"/>
      <c r="AC20" s="36"/>
      <c r="AD20" s="36"/>
      <c r="AE20" s="36"/>
    </row>
    <row r="21" spans="1:31" s="2" customFormat="1" ht="18" customHeight="1">
      <c r="A21" s="36"/>
      <c r="B21" s="41"/>
      <c r="C21" s="36"/>
      <c r="D21" s="36"/>
      <c r="E21" s="112" t="s">
        <v>32</v>
      </c>
      <c r="F21" s="36"/>
      <c r="G21" s="36"/>
      <c r="H21" s="36"/>
      <c r="I21" s="113" t="s">
        <v>28</v>
      </c>
      <c r="J21" s="112" t="s">
        <v>19</v>
      </c>
      <c r="K21" s="36"/>
      <c r="L21" s="111"/>
      <c r="S21" s="36"/>
      <c r="T21" s="36"/>
      <c r="U21" s="36"/>
      <c r="V21" s="36"/>
      <c r="W21" s="36"/>
      <c r="X21" s="36"/>
      <c r="Y21" s="36"/>
      <c r="Z21" s="36"/>
      <c r="AA21" s="36"/>
      <c r="AB21" s="36"/>
      <c r="AC21" s="36"/>
      <c r="AD21" s="36"/>
      <c r="AE21" s="36"/>
    </row>
    <row r="22" spans="1:31" s="2" customFormat="1" ht="6.9" customHeight="1">
      <c r="A22" s="36"/>
      <c r="B22" s="41"/>
      <c r="C22" s="36"/>
      <c r="D22" s="36"/>
      <c r="E22" s="36"/>
      <c r="F22" s="36"/>
      <c r="G22" s="36"/>
      <c r="H22" s="36"/>
      <c r="I22" s="110"/>
      <c r="J22" s="36"/>
      <c r="K22" s="36"/>
      <c r="L22" s="111"/>
      <c r="S22" s="36"/>
      <c r="T22" s="36"/>
      <c r="U22" s="36"/>
      <c r="V22" s="36"/>
      <c r="W22" s="36"/>
      <c r="X22" s="36"/>
      <c r="Y22" s="36"/>
      <c r="Z22" s="36"/>
      <c r="AA22" s="36"/>
      <c r="AB22" s="36"/>
      <c r="AC22" s="36"/>
      <c r="AD22" s="36"/>
      <c r="AE22" s="36"/>
    </row>
    <row r="23" spans="1:31" s="2" customFormat="1" ht="12" customHeight="1">
      <c r="A23" s="36"/>
      <c r="B23" s="41"/>
      <c r="C23" s="36"/>
      <c r="D23" s="109" t="s">
        <v>34</v>
      </c>
      <c r="E23" s="36"/>
      <c r="F23" s="36"/>
      <c r="G23" s="36"/>
      <c r="H23" s="36"/>
      <c r="I23" s="113" t="s">
        <v>26</v>
      </c>
      <c r="J23" s="112" t="s">
        <v>19</v>
      </c>
      <c r="K23" s="36"/>
      <c r="L23" s="111"/>
      <c r="S23" s="36"/>
      <c r="T23" s="36"/>
      <c r="U23" s="36"/>
      <c r="V23" s="36"/>
      <c r="W23" s="36"/>
      <c r="X23" s="36"/>
      <c r="Y23" s="36"/>
      <c r="Z23" s="36"/>
      <c r="AA23" s="36"/>
      <c r="AB23" s="36"/>
      <c r="AC23" s="36"/>
      <c r="AD23" s="36"/>
      <c r="AE23" s="36"/>
    </row>
    <row r="24" spans="1:31" s="2" customFormat="1" ht="18" customHeight="1">
      <c r="A24" s="36"/>
      <c r="B24" s="41"/>
      <c r="C24" s="36"/>
      <c r="D24" s="36"/>
      <c r="E24" s="112" t="s">
        <v>35</v>
      </c>
      <c r="F24" s="36"/>
      <c r="G24" s="36"/>
      <c r="H24" s="36"/>
      <c r="I24" s="113" t="s">
        <v>28</v>
      </c>
      <c r="J24" s="112" t="s">
        <v>19</v>
      </c>
      <c r="K24" s="36"/>
      <c r="L24" s="111"/>
      <c r="S24" s="36"/>
      <c r="T24" s="36"/>
      <c r="U24" s="36"/>
      <c r="V24" s="36"/>
      <c r="W24" s="36"/>
      <c r="X24" s="36"/>
      <c r="Y24" s="36"/>
      <c r="Z24" s="36"/>
      <c r="AA24" s="36"/>
      <c r="AB24" s="36"/>
      <c r="AC24" s="36"/>
      <c r="AD24" s="36"/>
      <c r="AE24" s="36"/>
    </row>
    <row r="25" spans="1:31" s="2" customFormat="1" ht="6.9" customHeight="1">
      <c r="A25" s="36"/>
      <c r="B25" s="41"/>
      <c r="C25" s="36"/>
      <c r="D25" s="36"/>
      <c r="E25" s="36"/>
      <c r="F25" s="36"/>
      <c r="G25" s="36"/>
      <c r="H25" s="36"/>
      <c r="I25" s="110"/>
      <c r="J25" s="36"/>
      <c r="K25" s="36"/>
      <c r="L25" s="111"/>
      <c r="S25" s="36"/>
      <c r="T25" s="36"/>
      <c r="U25" s="36"/>
      <c r="V25" s="36"/>
      <c r="W25" s="36"/>
      <c r="X25" s="36"/>
      <c r="Y25" s="36"/>
      <c r="Z25" s="36"/>
      <c r="AA25" s="36"/>
      <c r="AB25" s="36"/>
      <c r="AC25" s="36"/>
      <c r="AD25" s="36"/>
      <c r="AE25" s="36"/>
    </row>
    <row r="26" spans="1:31" s="2" customFormat="1" ht="12" customHeight="1">
      <c r="A26" s="36"/>
      <c r="B26" s="41"/>
      <c r="C26" s="36"/>
      <c r="D26" s="109" t="s">
        <v>36</v>
      </c>
      <c r="E26" s="36"/>
      <c r="F26" s="36"/>
      <c r="G26" s="36"/>
      <c r="H26" s="36"/>
      <c r="I26" s="110"/>
      <c r="J26" s="36"/>
      <c r="K26" s="36"/>
      <c r="L26" s="111"/>
      <c r="S26" s="36"/>
      <c r="T26" s="36"/>
      <c r="U26" s="36"/>
      <c r="V26" s="36"/>
      <c r="W26" s="36"/>
      <c r="X26" s="36"/>
      <c r="Y26" s="36"/>
      <c r="Z26" s="36"/>
      <c r="AA26" s="36"/>
      <c r="AB26" s="36"/>
      <c r="AC26" s="36"/>
      <c r="AD26" s="36"/>
      <c r="AE26" s="36"/>
    </row>
    <row r="27" spans="1:31" s="8" customFormat="1" ht="16.5" customHeight="1">
      <c r="A27" s="115"/>
      <c r="B27" s="116"/>
      <c r="C27" s="115"/>
      <c r="D27" s="115"/>
      <c r="E27" s="720" t="s">
        <v>19</v>
      </c>
      <c r="F27" s="720"/>
      <c r="G27" s="720"/>
      <c r="H27" s="720"/>
      <c r="I27" s="117"/>
      <c r="J27" s="115"/>
      <c r="K27" s="115"/>
      <c r="L27" s="118"/>
      <c r="S27" s="115"/>
      <c r="T27" s="115"/>
      <c r="U27" s="115"/>
      <c r="V27" s="115"/>
      <c r="W27" s="115"/>
      <c r="X27" s="115"/>
      <c r="Y27" s="115"/>
      <c r="Z27" s="115"/>
      <c r="AA27" s="115"/>
      <c r="AB27" s="115"/>
      <c r="AC27" s="115"/>
      <c r="AD27" s="115"/>
      <c r="AE27" s="115"/>
    </row>
    <row r="28" spans="1:31" s="2" customFormat="1" ht="6.9" customHeight="1">
      <c r="A28" s="36"/>
      <c r="B28" s="41"/>
      <c r="C28" s="36"/>
      <c r="D28" s="36"/>
      <c r="E28" s="36"/>
      <c r="F28" s="36"/>
      <c r="G28" s="36"/>
      <c r="H28" s="36"/>
      <c r="I28" s="110"/>
      <c r="J28" s="36"/>
      <c r="K28" s="36"/>
      <c r="L28" s="111"/>
      <c r="S28" s="36"/>
      <c r="T28" s="36"/>
      <c r="U28" s="36"/>
      <c r="V28" s="36"/>
      <c r="W28" s="36"/>
      <c r="X28" s="36"/>
      <c r="Y28" s="36"/>
      <c r="Z28" s="36"/>
      <c r="AA28" s="36"/>
      <c r="AB28" s="36"/>
      <c r="AC28" s="36"/>
      <c r="AD28" s="36"/>
      <c r="AE28" s="36"/>
    </row>
    <row r="29" spans="1:31" s="2" customFormat="1" ht="6.9" customHeight="1">
      <c r="A29" s="36"/>
      <c r="B29" s="41"/>
      <c r="C29" s="36"/>
      <c r="D29" s="119"/>
      <c r="E29" s="119"/>
      <c r="F29" s="119"/>
      <c r="G29" s="119"/>
      <c r="H29" s="119"/>
      <c r="I29" s="120"/>
      <c r="J29" s="119"/>
      <c r="K29" s="119"/>
      <c r="L29" s="111"/>
      <c r="S29" s="36"/>
      <c r="T29" s="36"/>
      <c r="U29" s="36"/>
      <c r="V29" s="36"/>
      <c r="W29" s="36"/>
      <c r="X29" s="36"/>
      <c r="Y29" s="36"/>
      <c r="Z29" s="36"/>
      <c r="AA29" s="36"/>
      <c r="AB29" s="36"/>
      <c r="AC29" s="36"/>
      <c r="AD29" s="36"/>
      <c r="AE29" s="36"/>
    </row>
    <row r="30" spans="1:31" s="2" customFormat="1" ht="25.35" customHeight="1">
      <c r="A30" s="36"/>
      <c r="B30" s="41"/>
      <c r="C30" s="36"/>
      <c r="D30" s="121" t="s">
        <v>38</v>
      </c>
      <c r="E30" s="36"/>
      <c r="F30" s="36"/>
      <c r="G30" s="36"/>
      <c r="H30" s="36"/>
      <c r="I30" s="110"/>
      <c r="J30" s="122">
        <f>ROUND(J100, 2)</f>
        <v>0</v>
      </c>
      <c r="K30" s="36"/>
      <c r="L30" s="111"/>
      <c r="S30" s="36"/>
      <c r="T30" s="36"/>
      <c r="U30" s="36"/>
      <c r="V30" s="36"/>
      <c r="W30" s="36"/>
      <c r="X30" s="36"/>
      <c r="Y30" s="36"/>
      <c r="Z30" s="36"/>
      <c r="AA30" s="36"/>
      <c r="AB30" s="36"/>
      <c r="AC30" s="36"/>
      <c r="AD30" s="36"/>
      <c r="AE30" s="36"/>
    </row>
    <row r="31" spans="1:31" s="2" customFormat="1" ht="6.9" customHeight="1">
      <c r="A31" s="36"/>
      <c r="B31" s="41"/>
      <c r="C31" s="36"/>
      <c r="D31" s="119"/>
      <c r="E31" s="119"/>
      <c r="F31" s="119"/>
      <c r="G31" s="119"/>
      <c r="H31" s="119"/>
      <c r="I31" s="120"/>
      <c r="J31" s="119"/>
      <c r="K31" s="119"/>
      <c r="L31" s="111"/>
      <c r="S31" s="36"/>
      <c r="T31" s="36"/>
      <c r="U31" s="36"/>
      <c r="V31" s="36"/>
      <c r="W31" s="36"/>
      <c r="X31" s="36"/>
      <c r="Y31" s="36"/>
      <c r="Z31" s="36"/>
      <c r="AA31" s="36"/>
      <c r="AB31" s="36"/>
      <c r="AC31" s="36"/>
      <c r="AD31" s="36"/>
      <c r="AE31" s="36"/>
    </row>
    <row r="32" spans="1:31" s="2" customFormat="1" ht="14.4" customHeight="1">
      <c r="A32" s="36"/>
      <c r="B32" s="41"/>
      <c r="C32" s="36"/>
      <c r="D32" s="36"/>
      <c r="E32" s="36"/>
      <c r="F32" s="123" t="s">
        <v>40</v>
      </c>
      <c r="G32" s="36"/>
      <c r="H32" s="36"/>
      <c r="I32" s="124" t="s">
        <v>39</v>
      </c>
      <c r="J32" s="123" t="s">
        <v>41</v>
      </c>
      <c r="K32" s="36"/>
      <c r="L32" s="111"/>
      <c r="S32" s="36"/>
      <c r="T32" s="36"/>
      <c r="U32" s="36"/>
      <c r="V32" s="36"/>
      <c r="W32" s="36"/>
      <c r="X32" s="36"/>
      <c r="Y32" s="36"/>
      <c r="Z32" s="36"/>
      <c r="AA32" s="36"/>
      <c r="AB32" s="36"/>
      <c r="AC32" s="36"/>
      <c r="AD32" s="36"/>
      <c r="AE32" s="36"/>
    </row>
    <row r="33" spans="1:31" s="2" customFormat="1" ht="14.4" customHeight="1">
      <c r="A33" s="36"/>
      <c r="B33" s="41"/>
      <c r="C33" s="36"/>
      <c r="D33" s="125" t="s">
        <v>42</v>
      </c>
      <c r="E33" s="109" t="s">
        <v>43</v>
      </c>
      <c r="F33" s="126">
        <f>ROUND((SUM(BE100:BE552)),  2)</f>
        <v>0</v>
      </c>
      <c r="G33" s="36"/>
      <c r="H33" s="36"/>
      <c r="I33" s="127">
        <v>0.21</v>
      </c>
      <c r="J33" s="126">
        <f>ROUND(((SUM(BE100:BE552))*I33),  2)</f>
        <v>0</v>
      </c>
      <c r="K33" s="36"/>
      <c r="L33" s="111"/>
      <c r="S33" s="36"/>
      <c r="T33" s="36"/>
      <c r="U33" s="36"/>
      <c r="V33" s="36"/>
      <c r="W33" s="36"/>
      <c r="X33" s="36"/>
      <c r="Y33" s="36"/>
      <c r="Z33" s="36"/>
      <c r="AA33" s="36"/>
      <c r="AB33" s="36"/>
      <c r="AC33" s="36"/>
      <c r="AD33" s="36"/>
      <c r="AE33" s="36"/>
    </row>
    <row r="34" spans="1:31" s="2" customFormat="1" ht="14.4" customHeight="1">
      <c r="A34" s="36"/>
      <c r="B34" s="41"/>
      <c r="C34" s="36"/>
      <c r="D34" s="36"/>
      <c r="E34" s="109" t="s">
        <v>44</v>
      </c>
      <c r="F34" s="126">
        <f>ROUND((SUM(BF100:BF552)),  2)</f>
        <v>0</v>
      </c>
      <c r="G34" s="36"/>
      <c r="H34" s="36"/>
      <c r="I34" s="127">
        <v>0.15</v>
      </c>
      <c r="J34" s="126">
        <f>ROUND(((SUM(BF100:BF552))*I34),  2)</f>
        <v>0</v>
      </c>
      <c r="K34" s="36"/>
      <c r="L34" s="111"/>
      <c r="S34" s="36"/>
      <c r="T34" s="36"/>
      <c r="U34" s="36"/>
      <c r="V34" s="36"/>
      <c r="W34" s="36"/>
      <c r="X34" s="36"/>
      <c r="Y34" s="36"/>
      <c r="Z34" s="36"/>
      <c r="AA34" s="36"/>
      <c r="AB34" s="36"/>
      <c r="AC34" s="36"/>
      <c r="AD34" s="36"/>
      <c r="AE34" s="36"/>
    </row>
    <row r="35" spans="1:31" s="2" customFormat="1" ht="14.4" hidden="1" customHeight="1">
      <c r="A35" s="36"/>
      <c r="B35" s="41"/>
      <c r="C35" s="36"/>
      <c r="D35" s="36"/>
      <c r="E35" s="109" t="s">
        <v>45</v>
      </c>
      <c r="F35" s="126">
        <f>ROUND((SUM(BG100:BG552)),  2)</f>
        <v>0</v>
      </c>
      <c r="G35" s="36"/>
      <c r="H35" s="36"/>
      <c r="I35" s="127">
        <v>0.21</v>
      </c>
      <c r="J35" s="126">
        <f>0</f>
        <v>0</v>
      </c>
      <c r="K35" s="36"/>
      <c r="L35" s="111"/>
      <c r="S35" s="36"/>
      <c r="T35" s="36"/>
      <c r="U35" s="36"/>
      <c r="V35" s="36"/>
      <c r="W35" s="36"/>
      <c r="X35" s="36"/>
      <c r="Y35" s="36"/>
      <c r="Z35" s="36"/>
      <c r="AA35" s="36"/>
      <c r="AB35" s="36"/>
      <c r="AC35" s="36"/>
      <c r="AD35" s="36"/>
      <c r="AE35" s="36"/>
    </row>
    <row r="36" spans="1:31" s="2" customFormat="1" ht="14.4" hidden="1" customHeight="1">
      <c r="A36" s="36"/>
      <c r="B36" s="41"/>
      <c r="C36" s="36"/>
      <c r="D36" s="36"/>
      <c r="E36" s="109" t="s">
        <v>46</v>
      </c>
      <c r="F36" s="126">
        <f>ROUND((SUM(BH100:BH552)),  2)</f>
        <v>0</v>
      </c>
      <c r="G36" s="36"/>
      <c r="H36" s="36"/>
      <c r="I36" s="127">
        <v>0.15</v>
      </c>
      <c r="J36" s="126">
        <f>0</f>
        <v>0</v>
      </c>
      <c r="K36" s="36"/>
      <c r="L36" s="111"/>
      <c r="S36" s="36"/>
      <c r="T36" s="36"/>
      <c r="U36" s="36"/>
      <c r="V36" s="36"/>
      <c r="W36" s="36"/>
      <c r="X36" s="36"/>
      <c r="Y36" s="36"/>
      <c r="Z36" s="36"/>
      <c r="AA36" s="36"/>
      <c r="AB36" s="36"/>
      <c r="AC36" s="36"/>
      <c r="AD36" s="36"/>
      <c r="AE36" s="36"/>
    </row>
    <row r="37" spans="1:31" s="2" customFormat="1" ht="14.4" hidden="1" customHeight="1">
      <c r="A37" s="36"/>
      <c r="B37" s="41"/>
      <c r="C37" s="36"/>
      <c r="D37" s="36"/>
      <c r="E37" s="109" t="s">
        <v>47</v>
      </c>
      <c r="F37" s="126">
        <f>ROUND((SUM(BI100:BI552)),  2)</f>
        <v>0</v>
      </c>
      <c r="G37" s="36"/>
      <c r="H37" s="36"/>
      <c r="I37" s="127">
        <v>0</v>
      </c>
      <c r="J37" s="126">
        <f>0</f>
        <v>0</v>
      </c>
      <c r="K37" s="36"/>
      <c r="L37" s="111"/>
      <c r="S37" s="36"/>
      <c r="T37" s="36"/>
      <c r="U37" s="36"/>
      <c r="V37" s="36"/>
      <c r="W37" s="36"/>
      <c r="X37" s="36"/>
      <c r="Y37" s="36"/>
      <c r="Z37" s="36"/>
      <c r="AA37" s="36"/>
      <c r="AB37" s="36"/>
      <c r="AC37" s="36"/>
      <c r="AD37" s="36"/>
      <c r="AE37" s="36"/>
    </row>
    <row r="38" spans="1:31" s="2" customFormat="1" ht="6.9" customHeight="1">
      <c r="A38" s="36"/>
      <c r="B38" s="41"/>
      <c r="C38" s="36"/>
      <c r="D38" s="36"/>
      <c r="E38" s="36"/>
      <c r="F38" s="36"/>
      <c r="G38" s="36"/>
      <c r="H38" s="36"/>
      <c r="I38" s="110"/>
      <c r="J38" s="36"/>
      <c r="K38" s="36"/>
      <c r="L38" s="111"/>
      <c r="S38" s="36"/>
      <c r="T38" s="36"/>
      <c r="U38" s="36"/>
      <c r="V38" s="36"/>
      <c r="W38" s="36"/>
      <c r="X38" s="36"/>
      <c r="Y38" s="36"/>
      <c r="Z38" s="36"/>
      <c r="AA38" s="36"/>
      <c r="AB38" s="36"/>
      <c r="AC38" s="36"/>
      <c r="AD38" s="36"/>
      <c r="AE38" s="36"/>
    </row>
    <row r="39" spans="1:31" s="2" customFormat="1" ht="25.35" customHeight="1">
      <c r="A39" s="36"/>
      <c r="B39" s="41"/>
      <c r="C39" s="128"/>
      <c r="D39" s="129" t="s">
        <v>48</v>
      </c>
      <c r="E39" s="130"/>
      <c r="F39" s="130"/>
      <c r="G39" s="131" t="s">
        <v>49</v>
      </c>
      <c r="H39" s="132" t="s">
        <v>50</v>
      </c>
      <c r="I39" s="133"/>
      <c r="J39" s="134">
        <f>SUM(J30:J37)</f>
        <v>0</v>
      </c>
      <c r="K39" s="135"/>
      <c r="L39" s="111"/>
      <c r="S39" s="36"/>
      <c r="T39" s="36"/>
      <c r="U39" s="36"/>
      <c r="V39" s="36"/>
      <c r="W39" s="36"/>
      <c r="X39" s="36"/>
      <c r="Y39" s="36"/>
      <c r="Z39" s="36"/>
      <c r="AA39" s="36"/>
      <c r="AB39" s="36"/>
      <c r="AC39" s="36"/>
      <c r="AD39" s="36"/>
      <c r="AE39" s="36"/>
    </row>
    <row r="40" spans="1:31" s="2" customFormat="1" ht="14.4" customHeight="1">
      <c r="A40" s="36"/>
      <c r="B40" s="136"/>
      <c r="C40" s="137"/>
      <c r="D40" s="137"/>
      <c r="E40" s="137"/>
      <c r="F40" s="137"/>
      <c r="G40" s="137"/>
      <c r="H40" s="137"/>
      <c r="I40" s="138"/>
      <c r="J40" s="137"/>
      <c r="K40" s="137"/>
      <c r="L40" s="111"/>
      <c r="S40" s="36"/>
      <c r="T40" s="36"/>
      <c r="U40" s="36"/>
      <c r="V40" s="36"/>
      <c r="W40" s="36"/>
      <c r="X40" s="36"/>
      <c r="Y40" s="36"/>
      <c r="Z40" s="36"/>
      <c r="AA40" s="36"/>
      <c r="AB40" s="36"/>
      <c r="AC40" s="36"/>
      <c r="AD40" s="36"/>
      <c r="AE40" s="36"/>
    </row>
    <row r="44" spans="1:31" s="2" customFormat="1" ht="6.9" customHeight="1">
      <c r="A44" s="36"/>
      <c r="B44" s="139"/>
      <c r="C44" s="140"/>
      <c r="D44" s="140"/>
      <c r="E44" s="140"/>
      <c r="F44" s="140"/>
      <c r="G44" s="140"/>
      <c r="H44" s="140"/>
      <c r="I44" s="141"/>
      <c r="J44" s="140"/>
      <c r="K44" s="140"/>
      <c r="L44" s="111"/>
      <c r="S44" s="36"/>
      <c r="T44" s="36"/>
      <c r="U44" s="36"/>
      <c r="V44" s="36"/>
      <c r="W44" s="36"/>
      <c r="X44" s="36"/>
      <c r="Y44" s="36"/>
      <c r="Z44" s="36"/>
      <c r="AA44" s="36"/>
      <c r="AB44" s="36"/>
      <c r="AC44" s="36"/>
      <c r="AD44" s="36"/>
      <c r="AE44" s="36"/>
    </row>
    <row r="45" spans="1:31" s="2" customFormat="1" ht="24.9" customHeight="1">
      <c r="A45" s="36"/>
      <c r="B45" s="37"/>
      <c r="C45" s="25" t="s">
        <v>90</v>
      </c>
      <c r="D45" s="38"/>
      <c r="E45" s="38"/>
      <c r="F45" s="38"/>
      <c r="G45" s="38"/>
      <c r="H45" s="38"/>
      <c r="I45" s="110"/>
      <c r="J45" s="38"/>
      <c r="K45" s="38"/>
      <c r="L45" s="111"/>
      <c r="S45" s="36"/>
      <c r="T45" s="36"/>
      <c r="U45" s="36"/>
      <c r="V45" s="36"/>
      <c r="W45" s="36"/>
      <c r="X45" s="36"/>
      <c r="Y45" s="36"/>
      <c r="Z45" s="36"/>
      <c r="AA45" s="36"/>
      <c r="AB45" s="36"/>
      <c r="AC45" s="36"/>
      <c r="AD45" s="36"/>
      <c r="AE45" s="36"/>
    </row>
    <row r="46" spans="1:31" s="2" customFormat="1" ht="6.9" customHeight="1">
      <c r="A46" s="36"/>
      <c r="B46" s="37"/>
      <c r="C46" s="38"/>
      <c r="D46" s="38"/>
      <c r="E46" s="38"/>
      <c r="F46" s="38"/>
      <c r="G46" s="38"/>
      <c r="H46" s="38"/>
      <c r="I46" s="110"/>
      <c r="J46" s="38"/>
      <c r="K46" s="38"/>
      <c r="L46" s="111"/>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0"/>
      <c r="J47" s="38"/>
      <c r="K47" s="38"/>
      <c r="L47" s="111"/>
      <c r="S47" s="36"/>
      <c r="T47" s="36"/>
      <c r="U47" s="36"/>
      <c r="V47" s="36"/>
      <c r="W47" s="36"/>
      <c r="X47" s="36"/>
      <c r="Y47" s="36"/>
      <c r="Z47" s="36"/>
      <c r="AA47" s="36"/>
      <c r="AB47" s="36"/>
      <c r="AC47" s="36"/>
      <c r="AD47" s="36"/>
      <c r="AE47" s="36"/>
    </row>
    <row r="48" spans="1:31" s="2" customFormat="1" ht="16.5" customHeight="1">
      <c r="A48" s="36"/>
      <c r="B48" s="37"/>
      <c r="C48" s="38"/>
      <c r="D48" s="38"/>
      <c r="E48" s="712" t="str">
        <f>E7</f>
        <v>Stavební úpravy auly</v>
      </c>
      <c r="F48" s="713"/>
      <c r="G48" s="713"/>
      <c r="H48" s="713"/>
      <c r="I48" s="110"/>
      <c r="J48" s="38"/>
      <c r="K48" s="38"/>
      <c r="L48" s="111"/>
      <c r="S48" s="36"/>
      <c r="T48" s="36"/>
      <c r="U48" s="36"/>
      <c r="V48" s="36"/>
      <c r="W48" s="36"/>
      <c r="X48" s="36"/>
      <c r="Y48" s="36"/>
      <c r="Z48" s="36"/>
      <c r="AA48" s="36"/>
      <c r="AB48" s="36"/>
      <c r="AC48" s="36"/>
      <c r="AD48" s="36"/>
      <c r="AE48" s="36"/>
    </row>
    <row r="49" spans="1:47" s="2" customFormat="1" ht="12" customHeight="1">
      <c r="A49" s="36"/>
      <c r="B49" s="37"/>
      <c r="C49" s="31" t="s">
        <v>88</v>
      </c>
      <c r="D49" s="38"/>
      <c r="E49" s="38"/>
      <c r="F49" s="38"/>
      <c r="G49" s="38"/>
      <c r="H49" s="38"/>
      <c r="I49" s="110"/>
      <c r="J49" s="38"/>
      <c r="K49" s="38"/>
      <c r="L49" s="111"/>
      <c r="S49" s="36"/>
      <c r="T49" s="36"/>
      <c r="U49" s="36"/>
      <c r="V49" s="36"/>
      <c r="W49" s="36"/>
      <c r="X49" s="36"/>
      <c r="Y49" s="36"/>
      <c r="Z49" s="36"/>
      <c r="AA49" s="36"/>
      <c r="AB49" s="36"/>
      <c r="AC49" s="36"/>
      <c r="AD49" s="36"/>
      <c r="AE49" s="36"/>
    </row>
    <row r="50" spans="1:47" s="2" customFormat="1" ht="16.5" customHeight="1">
      <c r="A50" s="36"/>
      <c r="B50" s="37"/>
      <c r="C50" s="38"/>
      <c r="D50" s="38"/>
      <c r="E50" s="681" t="str">
        <f>E9</f>
        <v>01 - Stavební a montážní práce</v>
      </c>
      <c r="F50" s="711"/>
      <c r="G50" s="711"/>
      <c r="H50" s="711"/>
      <c r="I50" s="110"/>
      <c r="J50" s="38"/>
      <c r="K50" s="38"/>
      <c r="L50" s="111"/>
      <c r="S50" s="36"/>
      <c r="T50" s="36"/>
      <c r="U50" s="36"/>
      <c r="V50" s="36"/>
      <c r="W50" s="36"/>
      <c r="X50" s="36"/>
      <c r="Y50" s="36"/>
      <c r="Z50" s="36"/>
      <c r="AA50" s="36"/>
      <c r="AB50" s="36"/>
      <c r="AC50" s="36"/>
      <c r="AD50" s="36"/>
      <c r="AE50" s="36"/>
    </row>
    <row r="51" spans="1:47" s="2" customFormat="1" ht="6.9" customHeight="1">
      <c r="A51" s="36"/>
      <c r="B51" s="37"/>
      <c r="C51" s="38"/>
      <c r="D51" s="38"/>
      <c r="E51" s="38"/>
      <c r="F51" s="38"/>
      <c r="G51" s="38"/>
      <c r="H51" s="38"/>
      <c r="I51" s="110"/>
      <c r="J51" s="38"/>
      <c r="K51" s="38"/>
      <c r="L51" s="111"/>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Jiráskovo gymnázium, Řezníčkova 451, Náchod</v>
      </c>
      <c r="G52" s="38"/>
      <c r="H52" s="38"/>
      <c r="I52" s="113" t="s">
        <v>23</v>
      </c>
      <c r="J52" s="61" t="str">
        <f>IF(J12="","",J12)</f>
        <v>31. 3. 2020</v>
      </c>
      <c r="K52" s="38"/>
      <c r="L52" s="111"/>
      <c r="S52" s="36"/>
      <c r="T52" s="36"/>
      <c r="U52" s="36"/>
      <c r="V52" s="36"/>
      <c r="W52" s="36"/>
      <c r="X52" s="36"/>
      <c r="Y52" s="36"/>
      <c r="Z52" s="36"/>
      <c r="AA52" s="36"/>
      <c r="AB52" s="36"/>
      <c r="AC52" s="36"/>
      <c r="AD52" s="36"/>
      <c r="AE52" s="36"/>
    </row>
    <row r="53" spans="1:47" s="2" customFormat="1" ht="6.9" customHeight="1">
      <c r="A53" s="36"/>
      <c r="B53" s="37"/>
      <c r="C53" s="38"/>
      <c r="D53" s="38"/>
      <c r="E53" s="38"/>
      <c r="F53" s="38"/>
      <c r="G53" s="38"/>
      <c r="H53" s="38"/>
      <c r="I53" s="110"/>
      <c r="J53" s="38"/>
      <c r="K53" s="38"/>
      <c r="L53" s="111"/>
      <c r="S53" s="36"/>
      <c r="T53" s="36"/>
      <c r="U53" s="36"/>
      <c r="V53" s="36"/>
      <c r="W53" s="36"/>
      <c r="X53" s="36"/>
      <c r="Y53" s="36"/>
      <c r="Z53" s="36"/>
      <c r="AA53" s="36"/>
      <c r="AB53" s="36"/>
      <c r="AC53" s="36"/>
      <c r="AD53" s="36"/>
      <c r="AE53" s="36"/>
    </row>
    <row r="54" spans="1:47" s="2" customFormat="1" ht="40.049999999999997" customHeight="1">
      <c r="A54" s="36"/>
      <c r="B54" s="37"/>
      <c r="C54" s="31" t="s">
        <v>25</v>
      </c>
      <c r="D54" s="38"/>
      <c r="E54" s="38"/>
      <c r="F54" s="29" t="str">
        <f>E15</f>
        <v>KH kraj, Pivovarské náměstí 1245/2, Hradec Králové</v>
      </c>
      <c r="G54" s="38"/>
      <c r="H54" s="38"/>
      <c r="I54" s="113" t="s">
        <v>31</v>
      </c>
      <c r="J54" s="34" t="str">
        <f>E21</f>
        <v>Atelier Tsunami s.r.o, Palachova 1742, Náchod</v>
      </c>
      <c r="K54" s="38"/>
      <c r="L54" s="111"/>
      <c r="S54" s="36"/>
      <c r="T54" s="36"/>
      <c r="U54" s="36"/>
      <c r="V54" s="36"/>
      <c r="W54" s="36"/>
      <c r="X54" s="36"/>
      <c r="Y54" s="36"/>
      <c r="Z54" s="36"/>
      <c r="AA54" s="36"/>
      <c r="AB54" s="36"/>
      <c r="AC54" s="36"/>
      <c r="AD54" s="36"/>
      <c r="AE54" s="36"/>
    </row>
    <row r="55" spans="1:47" s="2" customFormat="1" ht="15.15" customHeight="1">
      <c r="A55" s="36"/>
      <c r="B55" s="37"/>
      <c r="C55" s="31" t="s">
        <v>29</v>
      </c>
      <c r="D55" s="38"/>
      <c r="E55" s="38"/>
      <c r="F55" s="29" t="str">
        <f>IF(E18="","",E18)</f>
        <v>Vyplň údaj</v>
      </c>
      <c r="G55" s="38"/>
      <c r="H55" s="38"/>
      <c r="I55" s="113" t="s">
        <v>34</v>
      </c>
      <c r="J55" s="34" t="str">
        <f>E24</f>
        <v>Ondřej Gerhart</v>
      </c>
      <c r="K55" s="38"/>
      <c r="L55" s="111"/>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0"/>
      <c r="J56" s="38"/>
      <c r="K56" s="38"/>
      <c r="L56" s="111"/>
      <c r="S56" s="36"/>
      <c r="T56" s="36"/>
      <c r="U56" s="36"/>
      <c r="V56" s="36"/>
      <c r="W56" s="36"/>
      <c r="X56" s="36"/>
      <c r="Y56" s="36"/>
      <c r="Z56" s="36"/>
      <c r="AA56" s="36"/>
      <c r="AB56" s="36"/>
      <c r="AC56" s="36"/>
      <c r="AD56" s="36"/>
      <c r="AE56" s="36"/>
    </row>
    <row r="57" spans="1:47" s="2" customFormat="1" ht="29.25" customHeight="1">
      <c r="A57" s="36"/>
      <c r="B57" s="37"/>
      <c r="C57" s="142" t="s">
        <v>91</v>
      </c>
      <c r="D57" s="143"/>
      <c r="E57" s="143"/>
      <c r="F57" s="143"/>
      <c r="G57" s="143"/>
      <c r="H57" s="143"/>
      <c r="I57" s="144"/>
      <c r="J57" s="145" t="s">
        <v>92</v>
      </c>
      <c r="K57" s="143"/>
      <c r="L57" s="111"/>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0"/>
      <c r="J58" s="38"/>
      <c r="K58" s="38"/>
      <c r="L58" s="111"/>
      <c r="S58" s="36"/>
      <c r="T58" s="36"/>
      <c r="U58" s="36"/>
      <c r="V58" s="36"/>
      <c r="W58" s="36"/>
      <c r="X58" s="36"/>
      <c r="Y58" s="36"/>
      <c r="Z58" s="36"/>
      <c r="AA58" s="36"/>
      <c r="AB58" s="36"/>
      <c r="AC58" s="36"/>
      <c r="AD58" s="36"/>
      <c r="AE58" s="36"/>
    </row>
    <row r="59" spans="1:47" s="2" customFormat="1" ht="22.8" customHeight="1">
      <c r="A59" s="36"/>
      <c r="B59" s="37"/>
      <c r="C59" s="146" t="s">
        <v>70</v>
      </c>
      <c r="D59" s="38"/>
      <c r="E59" s="38"/>
      <c r="F59" s="38"/>
      <c r="G59" s="38"/>
      <c r="H59" s="38"/>
      <c r="I59" s="110"/>
      <c r="J59" s="79">
        <f>J100</f>
        <v>0</v>
      </c>
      <c r="K59" s="38"/>
      <c r="L59" s="111"/>
      <c r="S59" s="36"/>
      <c r="T59" s="36"/>
      <c r="U59" s="36"/>
      <c r="V59" s="36"/>
      <c r="W59" s="36"/>
      <c r="X59" s="36"/>
      <c r="Y59" s="36"/>
      <c r="Z59" s="36"/>
      <c r="AA59" s="36"/>
      <c r="AB59" s="36"/>
      <c r="AC59" s="36"/>
      <c r="AD59" s="36"/>
      <c r="AE59" s="36"/>
      <c r="AU59" s="19" t="s">
        <v>93</v>
      </c>
    </row>
    <row r="60" spans="1:47" s="9" customFormat="1" ht="24.9" customHeight="1">
      <c r="B60" s="147"/>
      <c r="C60" s="148"/>
      <c r="D60" s="149" t="s">
        <v>94</v>
      </c>
      <c r="E60" s="150"/>
      <c r="F60" s="150"/>
      <c r="G60" s="150"/>
      <c r="H60" s="150"/>
      <c r="I60" s="151"/>
      <c r="J60" s="152">
        <f>J101</f>
        <v>0</v>
      </c>
      <c r="K60" s="148"/>
      <c r="L60" s="153"/>
    </row>
    <row r="61" spans="1:47" s="10" customFormat="1" ht="19.95" customHeight="1">
      <c r="B61" s="154"/>
      <c r="C61" s="155"/>
      <c r="D61" s="156" t="s">
        <v>95</v>
      </c>
      <c r="E61" s="157"/>
      <c r="F61" s="157"/>
      <c r="G61" s="157"/>
      <c r="H61" s="157"/>
      <c r="I61" s="158"/>
      <c r="J61" s="159">
        <f>J102</f>
        <v>0</v>
      </c>
      <c r="K61" s="155"/>
      <c r="L61" s="160"/>
    </row>
    <row r="62" spans="1:47" s="10" customFormat="1" ht="19.95" customHeight="1">
      <c r="B62" s="154"/>
      <c r="C62" s="155"/>
      <c r="D62" s="156" t="s">
        <v>96</v>
      </c>
      <c r="E62" s="157"/>
      <c r="F62" s="157"/>
      <c r="G62" s="157"/>
      <c r="H62" s="157"/>
      <c r="I62" s="158"/>
      <c r="J62" s="159">
        <f>J111</f>
        <v>0</v>
      </c>
      <c r="K62" s="155"/>
      <c r="L62" s="160"/>
    </row>
    <row r="63" spans="1:47" s="10" customFormat="1" ht="19.95" customHeight="1">
      <c r="B63" s="154"/>
      <c r="C63" s="155"/>
      <c r="D63" s="156" t="s">
        <v>97</v>
      </c>
      <c r="E63" s="157"/>
      <c r="F63" s="157"/>
      <c r="G63" s="157"/>
      <c r="H63" s="157"/>
      <c r="I63" s="158"/>
      <c r="J63" s="159">
        <f>J146</f>
        <v>0</v>
      </c>
      <c r="K63" s="155"/>
      <c r="L63" s="160"/>
    </row>
    <row r="64" spans="1:47" s="10" customFormat="1" ht="19.95" customHeight="1">
      <c r="B64" s="154"/>
      <c r="C64" s="155"/>
      <c r="D64" s="156" t="s">
        <v>98</v>
      </c>
      <c r="E64" s="157"/>
      <c r="F64" s="157"/>
      <c r="G64" s="157"/>
      <c r="H64" s="157"/>
      <c r="I64" s="158"/>
      <c r="J64" s="159">
        <f>J212</f>
        <v>0</v>
      </c>
      <c r="K64" s="155"/>
      <c r="L64" s="160"/>
    </row>
    <row r="65" spans="2:12" s="10" customFormat="1" ht="19.95" customHeight="1">
      <c r="B65" s="154"/>
      <c r="C65" s="155"/>
      <c r="D65" s="156" t="s">
        <v>99</v>
      </c>
      <c r="E65" s="157"/>
      <c r="F65" s="157"/>
      <c r="G65" s="157"/>
      <c r="H65" s="157"/>
      <c r="I65" s="158"/>
      <c r="J65" s="159">
        <f>J219</f>
        <v>0</v>
      </c>
      <c r="K65" s="155"/>
      <c r="L65" s="160"/>
    </row>
    <row r="66" spans="2:12" s="10" customFormat="1" ht="19.95" customHeight="1">
      <c r="B66" s="154"/>
      <c r="C66" s="155"/>
      <c r="D66" s="156" t="s">
        <v>100</v>
      </c>
      <c r="E66" s="157"/>
      <c r="F66" s="157"/>
      <c r="G66" s="157"/>
      <c r="H66" s="157"/>
      <c r="I66" s="158"/>
      <c r="J66" s="159">
        <f>J296</f>
        <v>0</v>
      </c>
      <c r="K66" s="155"/>
      <c r="L66" s="160"/>
    </row>
    <row r="67" spans="2:12" s="10" customFormat="1" ht="19.95" customHeight="1">
      <c r="B67" s="154"/>
      <c r="C67" s="155"/>
      <c r="D67" s="156" t="s">
        <v>101</v>
      </c>
      <c r="E67" s="157"/>
      <c r="F67" s="157"/>
      <c r="G67" s="157"/>
      <c r="H67" s="157"/>
      <c r="I67" s="158"/>
      <c r="J67" s="159">
        <f>J316</f>
        <v>0</v>
      </c>
      <c r="K67" s="155"/>
      <c r="L67" s="160"/>
    </row>
    <row r="68" spans="2:12" s="9" customFormat="1" ht="24.9" customHeight="1">
      <c r="B68" s="147"/>
      <c r="C68" s="148"/>
      <c r="D68" s="149" t="s">
        <v>102</v>
      </c>
      <c r="E68" s="150"/>
      <c r="F68" s="150"/>
      <c r="G68" s="150"/>
      <c r="H68" s="150"/>
      <c r="I68" s="151"/>
      <c r="J68" s="152">
        <f>J319</f>
        <v>0</v>
      </c>
      <c r="K68" s="148"/>
      <c r="L68" s="153"/>
    </row>
    <row r="69" spans="2:12" s="10" customFormat="1" ht="19.95" customHeight="1">
      <c r="B69" s="154"/>
      <c r="C69" s="155"/>
      <c r="D69" s="156" t="s">
        <v>103</v>
      </c>
      <c r="E69" s="157"/>
      <c r="F69" s="157"/>
      <c r="G69" s="157"/>
      <c r="H69" s="157"/>
      <c r="I69" s="158"/>
      <c r="J69" s="159">
        <f>J320</f>
        <v>0</v>
      </c>
      <c r="K69" s="155"/>
      <c r="L69" s="160"/>
    </row>
    <row r="70" spans="2:12" s="10" customFormat="1" ht="19.95" customHeight="1">
      <c r="B70" s="154"/>
      <c r="C70" s="155"/>
      <c r="D70" s="156" t="s">
        <v>104</v>
      </c>
      <c r="E70" s="157"/>
      <c r="F70" s="157"/>
      <c r="G70" s="157"/>
      <c r="H70" s="157"/>
      <c r="I70" s="158"/>
      <c r="J70" s="159">
        <f>J323</f>
        <v>0</v>
      </c>
      <c r="K70" s="155"/>
      <c r="L70" s="160"/>
    </row>
    <row r="71" spans="2:12" s="10" customFormat="1" ht="19.95" customHeight="1">
      <c r="B71" s="154"/>
      <c r="C71" s="155"/>
      <c r="D71" s="156" t="s">
        <v>105</v>
      </c>
      <c r="E71" s="157"/>
      <c r="F71" s="157"/>
      <c r="G71" s="157"/>
      <c r="H71" s="157"/>
      <c r="I71" s="158"/>
      <c r="J71" s="159">
        <f>J331</f>
        <v>0</v>
      </c>
      <c r="K71" s="155"/>
      <c r="L71" s="160"/>
    </row>
    <row r="72" spans="2:12" s="10" customFormat="1" ht="19.95" customHeight="1">
      <c r="B72" s="154"/>
      <c r="C72" s="155"/>
      <c r="D72" s="156" t="s">
        <v>106</v>
      </c>
      <c r="E72" s="157"/>
      <c r="F72" s="157"/>
      <c r="G72" s="157"/>
      <c r="H72" s="157"/>
      <c r="I72" s="158"/>
      <c r="J72" s="159">
        <f>J362</f>
        <v>0</v>
      </c>
      <c r="K72" s="155"/>
      <c r="L72" s="160"/>
    </row>
    <row r="73" spans="2:12" s="10" customFormat="1" ht="19.95" customHeight="1">
      <c r="B73" s="154"/>
      <c r="C73" s="155"/>
      <c r="D73" s="156" t="s">
        <v>107</v>
      </c>
      <c r="E73" s="157"/>
      <c r="F73" s="157"/>
      <c r="G73" s="157"/>
      <c r="H73" s="157"/>
      <c r="I73" s="158"/>
      <c r="J73" s="159">
        <f>J389</f>
        <v>0</v>
      </c>
      <c r="K73" s="155"/>
      <c r="L73" s="160"/>
    </row>
    <row r="74" spans="2:12" s="10" customFormat="1" ht="19.95" customHeight="1">
      <c r="B74" s="154"/>
      <c r="C74" s="155"/>
      <c r="D74" s="156" t="s">
        <v>108</v>
      </c>
      <c r="E74" s="157"/>
      <c r="F74" s="157"/>
      <c r="G74" s="157"/>
      <c r="H74" s="157"/>
      <c r="I74" s="158"/>
      <c r="J74" s="159">
        <f>J422</f>
        <v>0</v>
      </c>
      <c r="K74" s="155"/>
      <c r="L74" s="160"/>
    </row>
    <row r="75" spans="2:12" s="10" customFormat="1" ht="19.95" customHeight="1">
      <c r="B75" s="154"/>
      <c r="C75" s="155"/>
      <c r="D75" s="156" t="s">
        <v>109</v>
      </c>
      <c r="E75" s="157"/>
      <c r="F75" s="157"/>
      <c r="G75" s="157"/>
      <c r="H75" s="157"/>
      <c r="I75" s="158"/>
      <c r="J75" s="159">
        <f>J428</f>
        <v>0</v>
      </c>
      <c r="K75" s="155"/>
      <c r="L75" s="160"/>
    </row>
    <row r="76" spans="2:12" s="10" customFormat="1" ht="19.95" customHeight="1">
      <c r="B76" s="154"/>
      <c r="C76" s="155"/>
      <c r="D76" s="156" t="s">
        <v>110</v>
      </c>
      <c r="E76" s="157"/>
      <c r="F76" s="157"/>
      <c r="G76" s="157"/>
      <c r="H76" s="157"/>
      <c r="I76" s="158"/>
      <c r="J76" s="159">
        <f>J496</f>
        <v>0</v>
      </c>
      <c r="K76" s="155"/>
      <c r="L76" s="160"/>
    </row>
    <row r="77" spans="2:12" s="9" customFormat="1" ht="24.9" customHeight="1">
      <c r="B77" s="147"/>
      <c r="C77" s="148"/>
      <c r="D77" s="149" t="s">
        <v>111</v>
      </c>
      <c r="E77" s="150"/>
      <c r="F77" s="150"/>
      <c r="G77" s="150"/>
      <c r="H77" s="150"/>
      <c r="I77" s="151"/>
      <c r="J77" s="152">
        <f>J543</f>
        <v>0</v>
      </c>
      <c r="K77" s="148"/>
      <c r="L77" s="153"/>
    </row>
    <row r="78" spans="2:12" s="10" customFormat="1" ht="19.95" customHeight="1">
      <c r="B78" s="154"/>
      <c r="C78" s="155"/>
      <c r="D78" s="156" t="s">
        <v>112</v>
      </c>
      <c r="E78" s="157"/>
      <c r="F78" s="157"/>
      <c r="G78" s="157"/>
      <c r="H78" s="157"/>
      <c r="I78" s="158"/>
      <c r="J78" s="159">
        <f>J544</f>
        <v>0</v>
      </c>
      <c r="K78" s="155"/>
      <c r="L78" s="160"/>
    </row>
    <row r="79" spans="2:12" s="10" customFormat="1" ht="19.95" customHeight="1">
      <c r="B79" s="154"/>
      <c r="C79" s="155"/>
      <c r="D79" s="156" t="s">
        <v>113</v>
      </c>
      <c r="E79" s="157"/>
      <c r="F79" s="157"/>
      <c r="G79" s="157"/>
      <c r="H79" s="157"/>
      <c r="I79" s="158"/>
      <c r="J79" s="159">
        <f>J547</f>
        <v>0</v>
      </c>
      <c r="K79" s="155"/>
      <c r="L79" s="160"/>
    </row>
    <row r="80" spans="2:12" s="10" customFormat="1" ht="19.95" customHeight="1">
      <c r="B80" s="154"/>
      <c r="C80" s="155"/>
      <c r="D80" s="156" t="s">
        <v>114</v>
      </c>
      <c r="E80" s="157"/>
      <c r="F80" s="157"/>
      <c r="G80" s="157"/>
      <c r="H80" s="157"/>
      <c r="I80" s="158"/>
      <c r="J80" s="159">
        <f>J550</f>
        <v>0</v>
      </c>
      <c r="K80" s="155"/>
      <c r="L80" s="160"/>
    </row>
    <row r="81" spans="1:31" s="2" customFormat="1" ht="21.75" customHeight="1">
      <c r="A81" s="36"/>
      <c r="B81" s="37"/>
      <c r="C81" s="38"/>
      <c r="D81" s="38"/>
      <c r="E81" s="38"/>
      <c r="F81" s="38"/>
      <c r="G81" s="38"/>
      <c r="H81" s="38"/>
      <c r="I81" s="110"/>
      <c r="J81" s="38"/>
      <c r="K81" s="38"/>
      <c r="L81" s="111"/>
      <c r="S81" s="36"/>
      <c r="T81" s="36"/>
      <c r="U81" s="36"/>
      <c r="V81" s="36"/>
      <c r="W81" s="36"/>
      <c r="X81" s="36"/>
      <c r="Y81" s="36"/>
      <c r="Z81" s="36"/>
      <c r="AA81" s="36"/>
      <c r="AB81" s="36"/>
      <c r="AC81" s="36"/>
      <c r="AD81" s="36"/>
      <c r="AE81" s="36"/>
    </row>
    <row r="82" spans="1:31" s="2" customFormat="1" ht="6.9" customHeight="1">
      <c r="A82" s="36"/>
      <c r="B82" s="49"/>
      <c r="C82" s="50"/>
      <c r="D82" s="50"/>
      <c r="E82" s="50"/>
      <c r="F82" s="50"/>
      <c r="G82" s="50"/>
      <c r="H82" s="50"/>
      <c r="I82" s="138"/>
      <c r="J82" s="50"/>
      <c r="K82" s="50"/>
      <c r="L82" s="111"/>
      <c r="S82" s="36"/>
      <c r="T82" s="36"/>
      <c r="U82" s="36"/>
      <c r="V82" s="36"/>
      <c r="W82" s="36"/>
      <c r="X82" s="36"/>
      <c r="Y82" s="36"/>
      <c r="Z82" s="36"/>
      <c r="AA82" s="36"/>
      <c r="AB82" s="36"/>
      <c r="AC82" s="36"/>
      <c r="AD82" s="36"/>
      <c r="AE82" s="36"/>
    </row>
    <row r="86" spans="1:31" s="2" customFormat="1" ht="6.9" customHeight="1">
      <c r="A86" s="36"/>
      <c r="B86" s="51"/>
      <c r="C86" s="52"/>
      <c r="D86" s="52"/>
      <c r="E86" s="52"/>
      <c r="F86" s="52"/>
      <c r="G86" s="52"/>
      <c r="H86" s="52"/>
      <c r="I86" s="141"/>
      <c r="J86" s="52"/>
      <c r="K86" s="52"/>
      <c r="L86" s="111"/>
      <c r="S86" s="36"/>
      <c r="T86" s="36"/>
      <c r="U86" s="36"/>
      <c r="V86" s="36"/>
      <c r="W86" s="36"/>
      <c r="X86" s="36"/>
      <c r="Y86" s="36"/>
      <c r="Z86" s="36"/>
      <c r="AA86" s="36"/>
      <c r="AB86" s="36"/>
      <c r="AC86" s="36"/>
      <c r="AD86" s="36"/>
      <c r="AE86" s="36"/>
    </row>
    <row r="87" spans="1:31" s="2" customFormat="1" ht="24.9" customHeight="1">
      <c r="A87" s="36"/>
      <c r="B87" s="37"/>
      <c r="C87" s="25" t="s">
        <v>115</v>
      </c>
      <c r="D87" s="38"/>
      <c r="E87" s="38"/>
      <c r="F87" s="38"/>
      <c r="G87" s="38"/>
      <c r="H87" s="38"/>
      <c r="I87" s="110"/>
      <c r="J87" s="38"/>
      <c r="K87" s="38"/>
      <c r="L87" s="111"/>
      <c r="S87" s="36"/>
      <c r="T87" s="36"/>
      <c r="U87" s="36"/>
      <c r="V87" s="36"/>
      <c r="W87" s="36"/>
      <c r="X87" s="36"/>
      <c r="Y87" s="36"/>
      <c r="Z87" s="36"/>
      <c r="AA87" s="36"/>
      <c r="AB87" s="36"/>
      <c r="AC87" s="36"/>
      <c r="AD87" s="36"/>
      <c r="AE87" s="36"/>
    </row>
    <row r="88" spans="1:31" s="2" customFormat="1" ht="6.9" customHeight="1">
      <c r="A88" s="36"/>
      <c r="B88" s="37"/>
      <c r="C88" s="38"/>
      <c r="D88" s="38"/>
      <c r="E88" s="38"/>
      <c r="F88" s="38"/>
      <c r="G88" s="38"/>
      <c r="H88" s="38"/>
      <c r="I88" s="110"/>
      <c r="J88" s="38"/>
      <c r="K88" s="38"/>
      <c r="L88" s="111"/>
      <c r="S88" s="36"/>
      <c r="T88" s="36"/>
      <c r="U88" s="36"/>
      <c r="V88" s="36"/>
      <c r="W88" s="36"/>
      <c r="X88" s="36"/>
      <c r="Y88" s="36"/>
      <c r="Z88" s="36"/>
      <c r="AA88" s="36"/>
      <c r="AB88" s="36"/>
      <c r="AC88" s="36"/>
      <c r="AD88" s="36"/>
      <c r="AE88" s="36"/>
    </row>
    <row r="89" spans="1:31" s="2" customFormat="1" ht="12" customHeight="1">
      <c r="A89" s="36"/>
      <c r="B89" s="37"/>
      <c r="C89" s="31" t="s">
        <v>16</v>
      </c>
      <c r="D89" s="38"/>
      <c r="E89" s="38"/>
      <c r="F89" s="38"/>
      <c r="G89" s="38"/>
      <c r="H89" s="38"/>
      <c r="I89" s="110"/>
      <c r="J89" s="38"/>
      <c r="K89" s="38"/>
      <c r="L89" s="111"/>
      <c r="S89" s="36"/>
      <c r="T89" s="36"/>
      <c r="U89" s="36"/>
      <c r="V89" s="36"/>
      <c r="W89" s="36"/>
      <c r="X89" s="36"/>
      <c r="Y89" s="36"/>
      <c r="Z89" s="36"/>
      <c r="AA89" s="36"/>
      <c r="AB89" s="36"/>
      <c r="AC89" s="36"/>
      <c r="AD89" s="36"/>
      <c r="AE89" s="36"/>
    </row>
    <row r="90" spans="1:31" s="2" customFormat="1" ht="16.5" customHeight="1">
      <c r="A90" s="36"/>
      <c r="B90" s="37"/>
      <c r="C90" s="38"/>
      <c r="D90" s="38"/>
      <c r="E90" s="712" t="str">
        <f>E7</f>
        <v>Stavební úpravy auly</v>
      </c>
      <c r="F90" s="713"/>
      <c r="G90" s="713"/>
      <c r="H90" s="713"/>
      <c r="I90" s="110"/>
      <c r="J90" s="38"/>
      <c r="K90" s="38"/>
      <c r="L90" s="111"/>
      <c r="S90" s="36"/>
      <c r="T90" s="36"/>
      <c r="U90" s="36"/>
      <c r="V90" s="36"/>
      <c r="W90" s="36"/>
      <c r="X90" s="36"/>
      <c r="Y90" s="36"/>
      <c r="Z90" s="36"/>
      <c r="AA90" s="36"/>
      <c r="AB90" s="36"/>
      <c r="AC90" s="36"/>
      <c r="AD90" s="36"/>
      <c r="AE90" s="36"/>
    </row>
    <row r="91" spans="1:31" s="2" customFormat="1" ht="12" customHeight="1">
      <c r="A91" s="36"/>
      <c r="B91" s="37"/>
      <c r="C91" s="31" t="s">
        <v>88</v>
      </c>
      <c r="D91" s="38"/>
      <c r="E91" s="38"/>
      <c r="F91" s="38"/>
      <c r="G91" s="38"/>
      <c r="H91" s="38"/>
      <c r="I91" s="110"/>
      <c r="J91" s="38"/>
      <c r="K91" s="38"/>
      <c r="L91" s="111"/>
      <c r="S91" s="36"/>
      <c r="T91" s="36"/>
      <c r="U91" s="36"/>
      <c r="V91" s="36"/>
      <c r="W91" s="36"/>
      <c r="X91" s="36"/>
      <c r="Y91" s="36"/>
      <c r="Z91" s="36"/>
      <c r="AA91" s="36"/>
      <c r="AB91" s="36"/>
      <c r="AC91" s="36"/>
      <c r="AD91" s="36"/>
      <c r="AE91" s="36"/>
    </row>
    <row r="92" spans="1:31" s="2" customFormat="1" ht="16.5" customHeight="1">
      <c r="A92" s="36"/>
      <c r="B92" s="37"/>
      <c r="C92" s="38"/>
      <c r="D92" s="38"/>
      <c r="E92" s="681" t="str">
        <f>E9</f>
        <v>01 - Stavební a montážní práce</v>
      </c>
      <c r="F92" s="711"/>
      <c r="G92" s="711"/>
      <c r="H92" s="711"/>
      <c r="I92" s="110"/>
      <c r="J92" s="38"/>
      <c r="K92" s="38"/>
      <c r="L92" s="111"/>
      <c r="S92" s="36"/>
      <c r="T92" s="36"/>
      <c r="U92" s="36"/>
      <c r="V92" s="36"/>
      <c r="W92" s="36"/>
      <c r="X92" s="36"/>
      <c r="Y92" s="36"/>
      <c r="Z92" s="36"/>
      <c r="AA92" s="36"/>
      <c r="AB92" s="36"/>
      <c r="AC92" s="36"/>
      <c r="AD92" s="36"/>
      <c r="AE92" s="36"/>
    </row>
    <row r="93" spans="1:31" s="2" customFormat="1" ht="6.9" customHeight="1">
      <c r="A93" s="36"/>
      <c r="B93" s="37"/>
      <c r="C93" s="38"/>
      <c r="D93" s="38"/>
      <c r="E93" s="38"/>
      <c r="F93" s="38"/>
      <c r="G93" s="38"/>
      <c r="H93" s="38"/>
      <c r="I93" s="110"/>
      <c r="J93" s="38"/>
      <c r="K93" s="38"/>
      <c r="L93" s="111"/>
      <c r="S93" s="36"/>
      <c r="T93" s="36"/>
      <c r="U93" s="36"/>
      <c r="V93" s="36"/>
      <c r="W93" s="36"/>
      <c r="X93" s="36"/>
      <c r="Y93" s="36"/>
      <c r="Z93" s="36"/>
      <c r="AA93" s="36"/>
      <c r="AB93" s="36"/>
      <c r="AC93" s="36"/>
      <c r="AD93" s="36"/>
      <c r="AE93" s="36"/>
    </row>
    <row r="94" spans="1:31" s="2" customFormat="1" ht="12" customHeight="1">
      <c r="A94" s="36"/>
      <c r="B94" s="37"/>
      <c r="C94" s="31" t="s">
        <v>21</v>
      </c>
      <c r="D94" s="38"/>
      <c r="E94" s="38"/>
      <c r="F94" s="29" t="str">
        <f>F12</f>
        <v>Jiráskovo gymnázium, Řezníčkova 451, Náchod</v>
      </c>
      <c r="G94" s="38"/>
      <c r="H94" s="38"/>
      <c r="I94" s="113" t="s">
        <v>23</v>
      </c>
      <c r="J94" s="61" t="str">
        <f>IF(J12="","",J12)</f>
        <v>31. 3. 2020</v>
      </c>
      <c r="K94" s="38"/>
      <c r="L94" s="111"/>
      <c r="S94" s="36"/>
      <c r="T94" s="36"/>
      <c r="U94" s="36"/>
      <c r="V94" s="36"/>
      <c r="W94" s="36"/>
      <c r="X94" s="36"/>
      <c r="Y94" s="36"/>
      <c r="Z94" s="36"/>
      <c r="AA94" s="36"/>
      <c r="AB94" s="36"/>
      <c r="AC94" s="36"/>
      <c r="AD94" s="36"/>
      <c r="AE94" s="36"/>
    </row>
    <row r="95" spans="1:31" s="2" customFormat="1" ht="6.9" customHeight="1">
      <c r="A95" s="36"/>
      <c r="B95" s="37"/>
      <c r="C95" s="38"/>
      <c r="D95" s="38"/>
      <c r="E95" s="38"/>
      <c r="F95" s="38"/>
      <c r="G95" s="38"/>
      <c r="H95" s="38"/>
      <c r="I95" s="110"/>
      <c r="J95" s="38"/>
      <c r="K95" s="38"/>
      <c r="L95" s="111"/>
      <c r="S95" s="36"/>
      <c r="T95" s="36"/>
      <c r="U95" s="36"/>
      <c r="V95" s="36"/>
      <c r="W95" s="36"/>
      <c r="X95" s="36"/>
      <c r="Y95" s="36"/>
      <c r="Z95" s="36"/>
      <c r="AA95" s="36"/>
      <c r="AB95" s="36"/>
      <c r="AC95" s="36"/>
      <c r="AD95" s="36"/>
      <c r="AE95" s="36"/>
    </row>
    <row r="96" spans="1:31" s="2" customFormat="1" ht="40.049999999999997" customHeight="1">
      <c r="A96" s="36"/>
      <c r="B96" s="37"/>
      <c r="C96" s="31" t="s">
        <v>25</v>
      </c>
      <c r="D96" s="38"/>
      <c r="E96" s="38"/>
      <c r="F96" s="29" t="str">
        <f>E15</f>
        <v>KH kraj, Pivovarské náměstí 1245/2, Hradec Králové</v>
      </c>
      <c r="G96" s="38"/>
      <c r="H96" s="38"/>
      <c r="I96" s="113" t="s">
        <v>31</v>
      </c>
      <c r="J96" s="34" t="str">
        <f>E21</f>
        <v>Atelier Tsunami s.r.o, Palachova 1742, Náchod</v>
      </c>
      <c r="K96" s="38"/>
      <c r="L96" s="111"/>
      <c r="S96" s="36"/>
      <c r="T96" s="36"/>
      <c r="U96" s="36"/>
      <c r="V96" s="36"/>
      <c r="W96" s="36"/>
      <c r="X96" s="36"/>
      <c r="Y96" s="36"/>
      <c r="Z96" s="36"/>
      <c r="AA96" s="36"/>
      <c r="AB96" s="36"/>
      <c r="AC96" s="36"/>
      <c r="AD96" s="36"/>
      <c r="AE96" s="36"/>
    </row>
    <row r="97" spans="1:65" s="2" customFormat="1" ht="15.15" customHeight="1">
      <c r="A97" s="36"/>
      <c r="B97" s="37"/>
      <c r="C97" s="31" t="s">
        <v>29</v>
      </c>
      <c r="D97" s="38"/>
      <c r="E97" s="38"/>
      <c r="F97" s="29" t="str">
        <f>IF(E18="","",E18)</f>
        <v>Vyplň údaj</v>
      </c>
      <c r="G97" s="38"/>
      <c r="H97" s="38"/>
      <c r="I97" s="113" t="s">
        <v>34</v>
      </c>
      <c r="J97" s="34" t="str">
        <f>E24</f>
        <v>Ondřej Gerhart</v>
      </c>
      <c r="K97" s="38"/>
      <c r="L97" s="111"/>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110"/>
      <c r="J98" s="38"/>
      <c r="K98" s="38"/>
      <c r="L98" s="111"/>
      <c r="S98" s="36"/>
      <c r="T98" s="36"/>
      <c r="U98" s="36"/>
      <c r="V98" s="36"/>
      <c r="W98" s="36"/>
      <c r="X98" s="36"/>
      <c r="Y98" s="36"/>
      <c r="Z98" s="36"/>
      <c r="AA98" s="36"/>
      <c r="AB98" s="36"/>
      <c r="AC98" s="36"/>
      <c r="AD98" s="36"/>
      <c r="AE98" s="36"/>
    </row>
    <row r="99" spans="1:65" s="11" customFormat="1" ht="29.25" customHeight="1">
      <c r="A99" s="161"/>
      <c r="B99" s="162"/>
      <c r="C99" s="163" t="s">
        <v>116</v>
      </c>
      <c r="D99" s="164" t="s">
        <v>57</v>
      </c>
      <c r="E99" s="164" t="s">
        <v>53</v>
      </c>
      <c r="F99" s="164" t="s">
        <v>54</v>
      </c>
      <c r="G99" s="164" t="s">
        <v>117</v>
      </c>
      <c r="H99" s="164" t="s">
        <v>118</v>
      </c>
      <c r="I99" s="165" t="s">
        <v>119</v>
      </c>
      <c r="J99" s="164" t="s">
        <v>92</v>
      </c>
      <c r="K99" s="166" t="s">
        <v>120</v>
      </c>
      <c r="L99" s="167"/>
      <c r="M99" s="70" t="s">
        <v>19</v>
      </c>
      <c r="N99" s="71" t="s">
        <v>42</v>
      </c>
      <c r="O99" s="71" t="s">
        <v>121</v>
      </c>
      <c r="P99" s="71" t="s">
        <v>122</v>
      </c>
      <c r="Q99" s="71" t="s">
        <v>123</v>
      </c>
      <c r="R99" s="71" t="s">
        <v>124</v>
      </c>
      <c r="S99" s="71" t="s">
        <v>125</v>
      </c>
      <c r="T99" s="72" t="s">
        <v>126</v>
      </c>
      <c r="U99" s="161"/>
      <c r="V99" s="161"/>
      <c r="W99" s="161"/>
      <c r="X99" s="161"/>
      <c r="Y99" s="161"/>
      <c r="Z99" s="161"/>
      <c r="AA99" s="161"/>
      <c r="AB99" s="161"/>
      <c r="AC99" s="161"/>
      <c r="AD99" s="161"/>
      <c r="AE99" s="161"/>
    </row>
    <row r="100" spans="1:65" s="2" customFormat="1" ht="22.8" customHeight="1">
      <c r="A100" s="36"/>
      <c r="B100" s="37"/>
      <c r="C100" s="77" t="s">
        <v>127</v>
      </c>
      <c r="D100" s="38"/>
      <c r="E100" s="38"/>
      <c r="F100" s="38"/>
      <c r="G100" s="38"/>
      <c r="H100" s="38"/>
      <c r="I100" s="110"/>
      <c r="J100" s="168">
        <f>BK100</f>
        <v>0</v>
      </c>
      <c r="K100" s="38"/>
      <c r="L100" s="41"/>
      <c r="M100" s="73"/>
      <c r="N100" s="169"/>
      <c r="O100" s="74"/>
      <c r="P100" s="170">
        <f>P101+P319+P543</f>
        <v>0</v>
      </c>
      <c r="Q100" s="74"/>
      <c r="R100" s="170">
        <f>R101+R319+R543</f>
        <v>11.61612519</v>
      </c>
      <c r="S100" s="74"/>
      <c r="T100" s="171">
        <f>T101+T319+T543</f>
        <v>7.877650860000001</v>
      </c>
      <c r="U100" s="36"/>
      <c r="V100" s="36"/>
      <c r="W100" s="36"/>
      <c r="X100" s="36"/>
      <c r="Y100" s="36"/>
      <c r="Z100" s="36"/>
      <c r="AA100" s="36"/>
      <c r="AB100" s="36"/>
      <c r="AC100" s="36"/>
      <c r="AD100" s="36"/>
      <c r="AE100" s="36"/>
      <c r="AT100" s="19" t="s">
        <v>71</v>
      </c>
      <c r="AU100" s="19" t="s">
        <v>93</v>
      </c>
      <c r="BK100" s="172">
        <f>BK101+BK319+BK543</f>
        <v>0</v>
      </c>
    </row>
    <row r="101" spans="1:65" s="12" customFormat="1" ht="25.95" customHeight="1">
      <c r="B101" s="173"/>
      <c r="C101" s="174"/>
      <c r="D101" s="175" t="s">
        <v>71</v>
      </c>
      <c r="E101" s="176" t="s">
        <v>128</v>
      </c>
      <c r="F101" s="176" t="s">
        <v>129</v>
      </c>
      <c r="G101" s="174"/>
      <c r="H101" s="174"/>
      <c r="I101" s="177"/>
      <c r="J101" s="178">
        <f>BK101</f>
        <v>0</v>
      </c>
      <c r="K101" s="174"/>
      <c r="L101" s="179"/>
      <c r="M101" s="180"/>
      <c r="N101" s="181"/>
      <c r="O101" s="181"/>
      <c r="P101" s="182">
        <f>P102+P111+P146+P212+P219+P296+P316</f>
        <v>0</v>
      </c>
      <c r="Q101" s="181"/>
      <c r="R101" s="182">
        <f>R102+R111+R146+R212+R219+R296+R316</f>
        <v>2.4825808700000001</v>
      </c>
      <c r="S101" s="181"/>
      <c r="T101" s="183">
        <f>T102+T111+T146+T212+T219+T296+T316</f>
        <v>7.8700608600000006</v>
      </c>
      <c r="AR101" s="184" t="s">
        <v>80</v>
      </c>
      <c r="AT101" s="185" t="s">
        <v>71</v>
      </c>
      <c r="AU101" s="185" t="s">
        <v>72</v>
      </c>
      <c r="AY101" s="184" t="s">
        <v>130</v>
      </c>
      <c r="BK101" s="186">
        <f>BK102+BK111+BK146+BK212+BK219+BK296+BK316</f>
        <v>0</v>
      </c>
    </row>
    <row r="102" spans="1:65" s="12" customFormat="1" ht="22.8" customHeight="1">
      <c r="B102" s="173"/>
      <c r="C102" s="174"/>
      <c r="D102" s="175" t="s">
        <v>71</v>
      </c>
      <c r="E102" s="187" t="s">
        <v>131</v>
      </c>
      <c r="F102" s="187" t="s">
        <v>132</v>
      </c>
      <c r="G102" s="174"/>
      <c r="H102" s="174"/>
      <c r="I102" s="177"/>
      <c r="J102" s="188">
        <f>BK102</f>
        <v>0</v>
      </c>
      <c r="K102" s="174"/>
      <c r="L102" s="179"/>
      <c r="M102" s="180"/>
      <c r="N102" s="181"/>
      <c r="O102" s="181"/>
      <c r="P102" s="182">
        <f>SUM(P103:P110)</f>
        <v>0</v>
      </c>
      <c r="Q102" s="181"/>
      <c r="R102" s="182">
        <f>SUM(R103:R110)</f>
        <v>1.0655600000000001</v>
      </c>
      <c r="S102" s="181"/>
      <c r="T102" s="183">
        <f>SUM(T103:T110)</f>
        <v>0</v>
      </c>
      <c r="AR102" s="184" t="s">
        <v>80</v>
      </c>
      <c r="AT102" s="185" t="s">
        <v>71</v>
      </c>
      <c r="AU102" s="185" t="s">
        <v>80</v>
      </c>
      <c r="AY102" s="184" t="s">
        <v>130</v>
      </c>
      <c r="BK102" s="186">
        <f>SUM(BK103:BK110)</f>
        <v>0</v>
      </c>
    </row>
    <row r="103" spans="1:65" s="2" customFormat="1" ht="21.75" customHeight="1">
      <c r="A103" s="36"/>
      <c r="B103" s="37"/>
      <c r="C103" s="189" t="s">
        <v>80</v>
      </c>
      <c r="D103" s="189" t="s">
        <v>133</v>
      </c>
      <c r="E103" s="190" t="s">
        <v>134</v>
      </c>
      <c r="F103" s="191" t="s">
        <v>135</v>
      </c>
      <c r="G103" s="192" t="s">
        <v>136</v>
      </c>
      <c r="H103" s="193">
        <v>4</v>
      </c>
      <c r="I103" s="194"/>
      <c r="J103" s="195">
        <f>ROUND(I103*H103,2)</f>
        <v>0</v>
      </c>
      <c r="K103" s="191" t="s">
        <v>137</v>
      </c>
      <c r="L103" s="41"/>
      <c r="M103" s="196" t="s">
        <v>19</v>
      </c>
      <c r="N103" s="197" t="s">
        <v>43</v>
      </c>
      <c r="O103" s="66"/>
      <c r="P103" s="198">
        <f>O103*H103</f>
        <v>0</v>
      </c>
      <c r="Q103" s="198">
        <v>0.24041999999999999</v>
      </c>
      <c r="R103" s="198">
        <f>Q103*H103</f>
        <v>0.96167999999999998</v>
      </c>
      <c r="S103" s="198">
        <v>0</v>
      </c>
      <c r="T103" s="199">
        <f>S103*H103</f>
        <v>0</v>
      </c>
      <c r="U103" s="36"/>
      <c r="V103" s="36"/>
      <c r="W103" s="36"/>
      <c r="X103" s="36"/>
      <c r="Y103" s="36"/>
      <c r="Z103" s="36"/>
      <c r="AA103" s="36"/>
      <c r="AB103" s="36"/>
      <c r="AC103" s="36"/>
      <c r="AD103" s="36"/>
      <c r="AE103" s="36"/>
      <c r="AR103" s="200" t="s">
        <v>138</v>
      </c>
      <c r="AT103" s="200" t="s">
        <v>133</v>
      </c>
      <c r="AU103" s="200" t="s">
        <v>82</v>
      </c>
      <c r="AY103" s="19" t="s">
        <v>130</v>
      </c>
      <c r="BE103" s="201">
        <f>IF(N103="základní",J103,0)</f>
        <v>0</v>
      </c>
      <c r="BF103" s="201">
        <f>IF(N103="snížená",J103,0)</f>
        <v>0</v>
      </c>
      <c r="BG103" s="201">
        <f>IF(N103="zákl. přenesená",J103,0)</f>
        <v>0</v>
      </c>
      <c r="BH103" s="201">
        <f>IF(N103="sníž. přenesená",J103,0)</f>
        <v>0</v>
      </c>
      <c r="BI103" s="201">
        <f>IF(N103="nulová",J103,0)</f>
        <v>0</v>
      </c>
      <c r="BJ103" s="19" t="s">
        <v>80</v>
      </c>
      <c r="BK103" s="201">
        <f>ROUND(I103*H103,2)</f>
        <v>0</v>
      </c>
      <c r="BL103" s="19" t="s">
        <v>138</v>
      </c>
      <c r="BM103" s="200" t="s">
        <v>139</v>
      </c>
    </row>
    <row r="104" spans="1:65" s="2" customFormat="1" ht="28.8">
      <c r="A104" s="36"/>
      <c r="B104" s="37"/>
      <c r="C104" s="38"/>
      <c r="D104" s="202" t="s">
        <v>140</v>
      </c>
      <c r="E104" s="38"/>
      <c r="F104" s="203" t="s">
        <v>141</v>
      </c>
      <c r="G104" s="38"/>
      <c r="H104" s="38"/>
      <c r="I104" s="110"/>
      <c r="J104" s="38"/>
      <c r="K104" s="38"/>
      <c r="L104" s="41"/>
      <c r="M104" s="204"/>
      <c r="N104" s="205"/>
      <c r="O104" s="66"/>
      <c r="P104" s="66"/>
      <c r="Q104" s="66"/>
      <c r="R104" s="66"/>
      <c r="S104" s="66"/>
      <c r="T104" s="67"/>
      <c r="U104" s="36"/>
      <c r="V104" s="36"/>
      <c r="W104" s="36"/>
      <c r="X104" s="36"/>
      <c r="Y104" s="36"/>
      <c r="Z104" s="36"/>
      <c r="AA104" s="36"/>
      <c r="AB104" s="36"/>
      <c r="AC104" s="36"/>
      <c r="AD104" s="36"/>
      <c r="AE104" s="36"/>
      <c r="AT104" s="19" t="s">
        <v>140</v>
      </c>
      <c r="AU104" s="19" t="s">
        <v>82</v>
      </c>
    </row>
    <row r="105" spans="1:65" s="13" customFormat="1">
      <c r="B105" s="206"/>
      <c r="C105" s="207"/>
      <c r="D105" s="202" t="s">
        <v>142</v>
      </c>
      <c r="E105" s="208" t="s">
        <v>19</v>
      </c>
      <c r="F105" s="209" t="s">
        <v>143</v>
      </c>
      <c r="G105" s="207"/>
      <c r="H105" s="210">
        <v>4</v>
      </c>
      <c r="I105" s="211"/>
      <c r="J105" s="207"/>
      <c r="K105" s="207"/>
      <c r="L105" s="212"/>
      <c r="M105" s="213"/>
      <c r="N105" s="214"/>
      <c r="O105" s="214"/>
      <c r="P105" s="214"/>
      <c r="Q105" s="214"/>
      <c r="R105" s="214"/>
      <c r="S105" s="214"/>
      <c r="T105" s="215"/>
      <c r="AT105" s="216" t="s">
        <v>142</v>
      </c>
      <c r="AU105" s="216" t="s">
        <v>82</v>
      </c>
      <c r="AV105" s="13" t="s">
        <v>82</v>
      </c>
      <c r="AW105" s="13" t="s">
        <v>33</v>
      </c>
      <c r="AX105" s="13" t="s">
        <v>80</v>
      </c>
      <c r="AY105" s="216" t="s">
        <v>130</v>
      </c>
    </row>
    <row r="106" spans="1:65" s="2" customFormat="1" ht="21.75" customHeight="1">
      <c r="A106" s="36"/>
      <c r="B106" s="37"/>
      <c r="C106" s="189" t="s">
        <v>82</v>
      </c>
      <c r="D106" s="189" t="s">
        <v>133</v>
      </c>
      <c r="E106" s="190" t="s">
        <v>144</v>
      </c>
      <c r="F106" s="191" t="s">
        <v>145</v>
      </c>
      <c r="G106" s="192" t="s">
        <v>136</v>
      </c>
      <c r="H106" s="193">
        <v>1</v>
      </c>
      <c r="I106" s="194"/>
      <c r="J106" s="195">
        <f>ROUND(I106*H106,2)</f>
        <v>0</v>
      </c>
      <c r="K106" s="191" t="s">
        <v>19</v>
      </c>
      <c r="L106" s="41"/>
      <c r="M106" s="196" t="s">
        <v>19</v>
      </c>
      <c r="N106" s="197" t="s">
        <v>43</v>
      </c>
      <c r="O106" s="66"/>
      <c r="P106" s="198">
        <f>O106*H106</f>
        <v>0</v>
      </c>
      <c r="Q106" s="198">
        <v>2.588E-2</v>
      </c>
      <c r="R106" s="198">
        <f>Q106*H106</f>
        <v>2.588E-2</v>
      </c>
      <c r="S106" s="198">
        <v>0</v>
      </c>
      <c r="T106" s="199">
        <f>S106*H106</f>
        <v>0</v>
      </c>
      <c r="U106" s="36"/>
      <c r="V106" s="36"/>
      <c r="W106" s="36"/>
      <c r="X106" s="36"/>
      <c r="Y106" s="36"/>
      <c r="Z106" s="36"/>
      <c r="AA106" s="36"/>
      <c r="AB106" s="36"/>
      <c r="AC106" s="36"/>
      <c r="AD106" s="36"/>
      <c r="AE106" s="36"/>
      <c r="AR106" s="200" t="s">
        <v>138</v>
      </c>
      <c r="AT106" s="200" t="s">
        <v>133</v>
      </c>
      <c r="AU106" s="200" t="s">
        <v>82</v>
      </c>
      <c r="AY106" s="19" t="s">
        <v>130</v>
      </c>
      <c r="BE106" s="201">
        <f>IF(N106="základní",J106,0)</f>
        <v>0</v>
      </c>
      <c r="BF106" s="201">
        <f>IF(N106="snížená",J106,0)</f>
        <v>0</v>
      </c>
      <c r="BG106" s="201">
        <f>IF(N106="zákl. přenesená",J106,0)</f>
        <v>0</v>
      </c>
      <c r="BH106" s="201">
        <f>IF(N106="sníž. přenesená",J106,0)</f>
        <v>0</v>
      </c>
      <c r="BI106" s="201">
        <f>IF(N106="nulová",J106,0)</f>
        <v>0</v>
      </c>
      <c r="BJ106" s="19" t="s">
        <v>80</v>
      </c>
      <c r="BK106" s="201">
        <f>ROUND(I106*H106,2)</f>
        <v>0</v>
      </c>
      <c r="BL106" s="19" t="s">
        <v>138</v>
      </c>
      <c r="BM106" s="200" t="s">
        <v>146</v>
      </c>
    </row>
    <row r="107" spans="1:65" s="2" customFormat="1" ht="19.2">
      <c r="A107" s="36"/>
      <c r="B107" s="37"/>
      <c r="C107" s="38"/>
      <c r="D107" s="202" t="s">
        <v>140</v>
      </c>
      <c r="E107" s="38"/>
      <c r="F107" s="203" t="s">
        <v>147</v>
      </c>
      <c r="G107" s="38"/>
      <c r="H107" s="38"/>
      <c r="I107" s="110"/>
      <c r="J107" s="38"/>
      <c r="K107" s="38"/>
      <c r="L107" s="41"/>
      <c r="M107" s="204"/>
      <c r="N107" s="205"/>
      <c r="O107" s="66"/>
      <c r="P107" s="66"/>
      <c r="Q107" s="66"/>
      <c r="R107" s="66"/>
      <c r="S107" s="66"/>
      <c r="T107" s="67"/>
      <c r="U107" s="36"/>
      <c r="V107" s="36"/>
      <c r="W107" s="36"/>
      <c r="X107" s="36"/>
      <c r="Y107" s="36"/>
      <c r="Z107" s="36"/>
      <c r="AA107" s="36"/>
      <c r="AB107" s="36"/>
      <c r="AC107" s="36"/>
      <c r="AD107" s="36"/>
      <c r="AE107" s="36"/>
      <c r="AT107" s="19" t="s">
        <v>140</v>
      </c>
      <c r="AU107" s="19" t="s">
        <v>82</v>
      </c>
    </row>
    <row r="108" spans="1:65" s="13" customFormat="1">
      <c r="B108" s="206"/>
      <c r="C108" s="207"/>
      <c r="D108" s="202" t="s">
        <v>142</v>
      </c>
      <c r="E108" s="208" t="s">
        <v>19</v>
      </c>
      <c r="F108" s="209" t="s">
        <v>148</v>
      </c>
      <c r="G108" s="207"/>
      <c r="H108" s="210">
        <v>1</v>
      </c>
      <c r="I108" s="211"/>
      <c r="J108" s="207"/>
      <c r="K108" s="207"/>
      <c r="L108" s="212"/>
      <c r="M108" s="213"/>
      <c r="N108" s="214"/>
      <c r="O108" s="214"/>
      <c r="P108" s="214"/>
      <c r="Q108" s="214"/>
      <c r="R108" s="214"/>
      <c r="S108" s="214"/>
      <c r="T108" s="215"/>
      <c r="AT108" s="216" t="s">
        <v>142</v>
      </c>
      <c r="AU108" s="216" t="s">
        <v>82</v>
      </c>
      <c r="AV108" s="13" t="s">
        <v>82</v>
      </c>
      <c r="AW108" s="13" t="s">
        <v>33</v>
      </c>
      <c r="AX108" s="13" t="s">
        <v>80</v>
      </c>
      <c r="AY108" s="216" t="s">
        <v>130</v>
      </c>
    </row>
    <row r="109" spans="1:65" s="2" customFormat="1" ht="21.75" customHeight="1">
      <c r="A109" s="36"/>
      <c r="B109" s="37"/>
      <c r="C109" s="217" t="s">
        <v>131</v>
      </c>
      <c r="D109" s="217" t="s">
        <v>149</v>
      </c>
      <c r="E109" s="218" t="s">
        <v>150</v>
      </c>
      <c r="F109" s="219" t="s">
        <v>151</v>
      </c>
      <c r="G109" s="220" t="s">
        <v>136</v>
      </c>
      <c r="H109" s="221">
        <v>1</v>
      </c>
      <c r="I109" s="222"/>
      <c r="J109" s="223">
        <f>ROUND(I109*H109,2)</f>
        <v>0</v>
      </c>
      <c r="K109" s="219" t="s">
        <v>137</v>
      </c>
      <c r="L109" s="224"/>
      <c r="M109" s="225" t="s">
        <v>19</v>
      </c>
      <c r="N109" s="226" t="s">
        <v>43</v>
      </c>
      <c r="O109" s="66"/>
      <c r="P109" s="198">
        <f>O109*H109</f>
        <v>0</v>
      </c>
      <c r="Q109" s="198">
        <v>7.8E-2</v>
      </c>
      <c r="R109" s="198">
        <f>Q109*H109</f>
        <v>7.8E-2</v>
      </c>
      <c r="S109" s="198">
        <v>0</v>
      </c>
      <c r="T109" s="199">
        <f>S109*H109</f>
        <v>0</v>
      </c>
      <c r="U109" s="36"/>
      <c r="V109" s="36"/>
      <c r="W109" s="36"/>
      <c r="X109" s="36"/>
      <c r="Y109" s="36"/>
      <c r="Z109" s="36"/>
      <c r="AA109" s="36"/>
      <c r="AB109" s="36"/>
      <c r="AC109" s="36"/>
      <c r="AD109" s="36"/>
      <c r="AE109" s="36"/>
      <c r="AR109" s="200" t="s">
        <v>152</v>
      </c>
      <c r="AT109" s="200" t="s">
        <v>149</v>
      </c>
      <c r="AU109" s="200" t="s">
        <v>82</v>
      </c>
      <c r="AY109" s="19" t="s">
        <v>130</v>
      </c>
      <c r="BE109" s="201">
        <f>IF(N109="základní",J109,0)</f>
        <v>0</v>
      </c>
      <c r="BF109" s="201">
        <f>IF(N109="snížená",J109,0)</f>
        <v>0</v>
      </c>
      <c r="BG109" s="201">
        <f>IF(N109="zákl. přenesená",J109,0)</f>
        <v>0</v>
      </c>
      <c r="BH109" s="201">
        <f>IF(N109="sníž. přenesená",J109,0)</f>
        <v>0</v>
      </c>
      <c r="BI109" s="201">
        <f>IF(N109="nulová",J109,0)</f>
        <v>0</v>
      </c>
      <c r="BJ109" s="19" t="s">
        <v>80</v>
      </c>
      <c r="BK109" s="201">
        <f>ROUND(I109*H109,2)</f>
        <v>0</v>
      </c>
      <c r="BL109" s="19" t="s">
        <v>138</v>
      </c>
      <c r="BM109" s="200" t="s">
        <v>153</v>
      </c>
    </row>
    <row r="110" spans="1:65" s="2" customFormat="1">
      <c r="A110" s="36"/>
      <c r="B110" s="37"/>
      <c r="C110" s="38"/>
      <c r="D110" s="202" t="s">
        <v>140</v>
      </c>
      <c r="E110" s="38"/>
      <c r="F110" s="203" t="s">
        <v>151</v>
      </c>
      <c r="G110" s="38"/>
      <c r="H110" s="38"/>
      <c r="I110" s="110"/>
      <c r="J110" s="38"/>
      <c r="K110" s="38"/>
      <c r="L110" s="41"/>
      <c r="M110" s="204"/>
      <c r="N110" s="205"/>
      <c r="O110" s="66"/>
      <c r="P110" s="66"/>
      <c r="Q110" s="66"/>
      <c r="R110" s="66"/>
      <c r="S110" s="66"/>
      <c r="T110" s="67"/>
      <c r="U110" s="36"/>
      <c r="V110" s="36"/>
      <c r="W110" s="36"/>
      <c r="X110" s="36"/>
      <c r="Y110" s="36"/>
      <c r="Z110" s="36"/>
      <c r="AA110" s="36"/>
      <c r="AB110" s="36"/>
      <c r="AC110" s="36"/>
      <c r="AD110" s="36"/>
      <c r="AE110" s="36"/>
      <c r="AT110" s="19" t="s">
        <v>140</v>
      </c>
      <c r="AU110" s="19" t="s">
        <v>82</v>
      </c>
    </row>
    <row r="111" spans="1:65" s="12" customFormat="1" ht="22.8" customHeight="1">
      <c r="B111" s="173"/>
      <c r="C111" s="174"/>
      <c r="D111" s="175" t="s">
        <v>71</v>
      </c>
      <c r="E111" s="187" t="s">
        <v>154</v>
      </c>
      <c r="F111" s="187" t="s">
        <v>155</v>
      </c>
      <c r="G111" s="174"/>
      <c r="H111" s="174"/>
      <c r="I111" s="177"/>
      <c r="J111" s="188">
        <f>BK111</f>
        <v>0</v>
      </c>
      <c r="K111" s="174"/>
      <c r="L111" s="179"/>
      <c r="M111" s="180"/>
      <c r="N111" s="181"/>
      <c r="O111" s="181"/>
      <c r="P111" s="182">
        <f>SUM(P112:P145)</f>
        <v>0</v>
      </c>
      <c r="Q111" s="181"/>
      <c r="R111" s="182">
        <f>SUM(R112:R145)</f>
        <v>1.3692251600000001</v>
      </c>
      <c r="S111" s="181"/>
      <c r="T111" s="183">
        <f>SUM(T112:T145)</f>
        <v>0</v>
      </c>
      <c r="AR111" s="184" t="s">
        <v>80</v>
      </c>
      <c r="AT111" s="185" t="s">
        <v>71</v>
      </c>
      <c r="AU111" s="185" t="s">
        <v>80</v>
      </c>
      <c r="AY111" s="184" t="s">
        <v>130</v>
      </c>
      <c r="BK111" s="186">
        <f>SUM(BK112:BK145)</f>
        <v>0</v>
      </c>
    </row>
    <row r="112" spans="1:65" s="2" customFormat="1" ht="21.75" customHeight="1">
      <c r="A112" s="36"/>
      <c r="B112" s="37"/>
      <c r="C112" s="189" t="s">
        <v>138</v>
      </c>
      <c r="D112" s="189" t="s">
        <v>133</v>
      </c>
      <c r="E112" s="190" t="s">
        <v>156</v>
      </c>
      <c r="F112" s="191" t="s">
        <v>157</v>
      </c>
      <c r="G112" s="192" t="s">
        <v>136</v>
      </c>
      <c r="H112" s="193">
        <v>1</v>
      </c>
      <c r="I112" s="194"/>
      <c r="J112" s="195">
        <f>ROUND(I112*H112,2)</f>
        <v>0</v>
      </c>
      <c r="K112" s="191" t="s">
        <v>137</v>
      </c>
      <c r="L112" s="41"/>
      <c r="M112" s="196" t="s">
        <v>19</v>
      </c>
      <c r="N112" s="197" t="s">
        <v>43</v>
      </c>
      <c r="O112" s="66"/>
      <c r="P112" s="198">
        <f>O112*H112</f>
        <v>0</v>
      </c>
      <c r="Q112" s="198">
        <v>3.7000000000000002E-3</v>
      </c>
      <c r="R112" s="198">
        <f>Q112*H112</f>
        <v>3.7000000000000002E-3</v>
      </c>
      <c r="S112" s="198">
        <v>0</v>
      </c>
      <c r="T112" s="199">
        <f>S112*H112</f>
        <v>0</v>
      </c>
      <c r="U112" s="36"/>
      <c r="V112" s="36"/>
      <c r="W112" s="36"/>
      <c r="X112" s="36"/>
      <c r="Y112" s="36"/>
      <c r="Z112" s="36"/>
      <c r="AA112" s="36"/>
      <c r="AB112" s="36"/>
      <c r="AC112" s="36"/>
      <c r="AD112" s="36"/>
      <c r="AE112" s="36"/>
      <c r="AR112" s="200" t="s">
        <v>138</v>
      </c>
      <c r="AT112" s="200" t="s">
        <v>133</v>
      </c>
      <c r="AU112" s="200" t="s">
        <v>82</v>
      </c>
      <c r="AY112" s="19" t="s">
        <v>130</v>
      </c>
      <c r="BE112" s="201">
        <f>IF(N112="základní",J112,0)</f>
        <v>0</v>
      </c>
      <c r="BF112" s="201">
        <f>IF(N112="snížená",J112,0)</f>
        <v>0</v>
      </c>
      <c r="BG112" s="201">
        <f>IF(N112="zákl. přenesená",J112,0)</f>
        <v>0</v>
      </c>
      <c r="BH112" s="201">
        <f>IF(N112="sníž. přenesená",J112,0)</f>
        <v>0</v>
      </c>
      <c r="BI112" s="201">
        <f>IF(N112="nulová",J112,0)</f>
        <v>0</v>
      </c>
      <c r="BJ112" s="19" t="s">
        <v>80</v>
      </c>
      <c r="BK112" s="201">
        <f>ROUND(I112*H112,2)</f>
        <v>0</v>
      </c>
      <c r="BL112" s="19" t="s">
        <v>138</v>
      </c>
      <c r="BM112" s="200" t="s">
        <v>158</v>
      </c>
    </row>
    <row r="113" spans="1:65" s="2" customFormat="1" ht="19.2">
      <c r="A113" s="36"/>
      <c r="B113" s="37"/>
      <c r="C113" s="38"/>
      <c r="D113" s="202" t="s">
        <v>140</v>
      </c>
      <c r="E113" s="38"/>
      <c r="F113" s="203" t="s">
        <v>159</v>
      </c>
      <c r="G113" s="38"/>
      <c r="H113" s="38"/>
      <c r="I113" s="110"/>
      <c r="J113" s="38"/>
      <c r="K113" s="38"/>
      <c r="L113" s="41"/>
      <c r="M113" s="204"/>
      <c r="N113" s="205"/>
      <c r="O113" s="66"/>
      <c r="P113" s="66"/>
      <c r="Q113" s="66"/>
      <c r="R113" s="66"/>
      <c r="S113" s="66"/>
      <c r="T113" s="67"/>
      <c r="U113" s="36"/>
      <c r="V113" s="36"/>
      <c r="W113" s="36"/>
      <c r="X113" s="36"/>
      <c r="Y113" s="36"/>
      <c r="Z113" s="36"/>
      <c r="AA113" s="36"/>
      <c r="AB113" s="36"/>
      <c r="AC113" s="36"/>
      <c r="AD113" s="36"/>
      <c r="AE113" s="36"/>
      <c r="AT113" s="19" t="s">
        <v>140</v>
      </c>
      <c r="AU113" s="19" t="s">
        <v>82</v>
      </c>
    </row>
    <row r="114" spans="1:65" s="13" customFormat="1">
      <c r="B114" s="206"/>
      <c r="C114" s="207"/>
      <c r="D114" s="202" t="s">
        <v>142</v>
      </c>
      <c r="E114" s="208" t="s">
        <v>19</v>
      </c>
      <c r="F114" s="209" t="s">
        <v>160</v>
      </c>
      <c r="G114" s="207"/>
      <c r="H114" s="210">
        <v>1</v>
      </c>
      <c r="I114" s="211"/>
      <c r="J114" s="207"/>
      <c r="K114" s="207"/>
      <c r="L114" s="212"/>
      <c r="M114" s="213"/>
      <c r="N114" s="214"/>
      <c r="O114" s="214"/>
      <c r="P114" s="214"/>
      <c r="Q114" s="214"/>
      <c r="R114" s="214"/>
      <c r="S114" s="214"/>
      <c r="T114" s="215"/>
      <c r="AT114" s="216" t="s">
        <v>142</v>
      </c>
      <c r="AU114" s="216" t="s">
        <v>82</v>
      </c>
      <c r="AV114" s="13" t="s">
        <v>82</v>
      </c>
      <c r="AW114" s="13" t="s">
        <v>33</v>
      </c>
      <c r="AX114" s="13" t="s">
        <v>80</v>
      </c>
      <c r="AY114" s="216" t="s">
        <v>130</v>
      </c>
    </row>
    <row r="115" spans="1:65" s="2" customFormat="1" ht="16.5" customHeight="1">
      <c r="A115" s="36"/>
      <c r="B115" s="37"/>
      <c r="C115" s="189" t="s">
        <v>161</v>
      </c>
      <c r="D115" s="189" t="s">
        <v>133</v>
      </c>
      <c r="E115" s="190" t="s">
        <v>162</v>
      </c>
      <c r="F115" s="191" t="s">
        <v>163</v>
      </c>
      <c r="G115" s="192" t="s">
        <v>164</v>
      </c>
      <c r="H115" s="193">
        <v>3.2639999999999998</v>
      </c>
      <c r="I115" s="194"/>
      <c r="J115" s="195">
        <f>ROUND(I115*H115,2)</f>
        <v>0</v>
      </c>
      <c r="K115" s="191" t="s">
        <v>137</v>
      </c>
      <c r="L115" s="41"/>
      <c r="M115" s="196" t="s">
        <v>19</v>
      </c>
      <c r="N115" s="197" t="s">
        <v>43</v>
      </c>
      <c r="O115" s="66"/>
      <c r="P115" s="198">
        <f>O115*H115</f>
        <v>0</v>
      </c>
      <c r="Q115" s="198">
        <v>0.04</v>
      </c>
      <c r="R115" s="198">
        <f>Q115*H115</f>
        <v>0.13055999999999998</v>
      </c>
      <c r="S115" s="198">
        <v>0</v>
      </c>
      <c r="T115" s="199">
        <f>S115*H115</f>
        <v>0</v>
      </c>
      <c r="U115" s="36"/>
      <c r="V115" s="36"/>
      <c r="W115" s="36"/>
      <c r="X115" s="36"/>
      <c r="Y115" s="36"/>
      <c r="Z115" s="36"/>
      <c r="AA115" s="36"/>
      <c r="AB115" s="36"/>
      <c r="AC115" s="36"/>
      <c r="AD115" s="36"/>
      <c r="AE115" s="36"/>
      <c r="AR115" s="200" t="s">
        <v>138</v>
      </c>
      <c r="AT115" s="200" t="s">
        <v>133</v>
      </c>
      <c r="AU115" s="200" t="s">
        <v>82</v>
      </c>
      <c r="AY115" s="19" t="s">
        <v>130</v>
      </c>
      <c r="BE115" s="201">
        <f>IF(N115="základní",J115,0)</f>
        <v>0</v>
      </c>
      <c r="BF115" s="201">
        <f>IF(N115="snížená",J115,0)</f>
        <v>0</v>
      </c>
      <c r="BG115" s="201">
        <f>IF(N115="zákl. přenesená",J115,0)</f>
        <v>0</v>
      </c>
      <c r="BH115" s="201">
        <f>IF(N115="sníž. přenesená",J115,0)</f>
        <v>0</v>
      </c>
      <c r="BI115" s="201">
        <f>IF(N115="nulová",J115,0)</f>
        <v>0</v>
      </c>
      <c r="BJ115" s="19" t="s">
        <v>80</v>
      </c>
      <c r="BK115" s="201">
        <f>ROUND(I115*H115,2)</f>
        <v>0</v>
      </c>
      <c r="BL115" s="19" t="s">
        <v>138</v>
      </c>
      <c r="BM115" s="200" t="s">
        <v>165</v>
      </c>
    </row>
    <row r="116" spans="1:65" s="2" customFormat="1">
      <c r="A116" s="36"/>
      <c r="B116" s="37"/>
      <c r="C116" s="38"/>
      <c r="D116" s="202" t="s">
        <v>140</v>
      </c>
      <c r="E116" s="38"/>
      <c r="F116" s="203" t="s">
        <v>166</v>
      </c>
      <c r="G116" s="38"/>
      <c r="H116" s="38"/>
      <c r="I116" s="110"/>
      <c r="J116" s="38"/>
      <c r="K116" s="38"/>
      <c r="L116" s="41"/>
      <c r="M116" s="204"/>
      <c r="N116" s="205"/>
      <c r="O116" s="66"/>
      <c r="P116" s="66"/>
      <c r="Q116" s="66"/>
      <c r="R116" s="66"/>
      <c r="S116" s="66"/>
      <c r="T116" s="67"/>
      <c r="U116" s="36"/>
      <c r="V116" s="36"/>
      <c r="W116" s="36"/>
      <c r="X116" s="36"/>
      <c r="Y116" s="36"/>
      <c r="Z116" s="36"/>
      <c r="AA116" s="36"/>
      <c r="AB116" s="36"/>
      <c r="AC116" s="36"/>
      <c r="AD116" s="36"/>
      <c r="AE116" s="36"/>
      <c r="AT116" s="19" t="s">
        <v>140</v>
      </c>
      <c r="AU116" s="19" t="s">
        <v>82</v>
      </c>
    </row>
    <row r="117" spans="1:65" s="14" customFormat="1">
      <c r="B117" s="227"/>
      <c r="C117" s="228"/>
      <c r="D117" s="202" t="s">
        <v>142</v>
      </c>
      <c r="E117" s="229" t="s">
        <v>19</v>
      </c>
      <c r="F117" s="230" t="s">
        <v>167</v>
      </c>
      <c r="G117" s="228"/>
      <c r="H117" s="229" t="s">
        <v>19</v>
      </c>
      <c r="I117" s="231"/>
      <c r="J117" s="228"/>
      <c r="K117" s="228"/>
      <c r="L117" s="232"/>
      <c r="M117" s="233"/>
      <c r="N117" s="234"/>
      <c r="O117" s="234"/>
      <c r="P117" s="234"/>
      <c r="Q117" s="234"/>
      <c r="R117" s="234"/>
      <c r="S117" s="234"/>
      <c r="T117" s="235"/>
      <c r="AT117" s="236" t="s">
        <v>142</v>
      </c>
      <c r="AU117" s="236" t="s">
        <v>82</v>
      </c>
      <c r="AV117" s="14" t="s">
        <v>80</v>
      </c>
      <c r="AW117" s="14" t="s">
        <v>33</v>
      </c>
      <c r="AX117" s="14" t="s">
        <v>72</v>
      </c>
      <c r="AY117" s="236" t="s">
        <v>130</v>
      </c>
    </row>
    <row r="118" spans="1:65" s="13" customFormat="1">
      <c r="B118" s="206"/>
      <c r="C118" s="207"/>
      <c r="D118" s="202" t="s">
        <v>142</v>
      </c>
      <c r="E118" s="208" t="s">
        <v>19</v>
      </c>
      <c r="F118" s="209" t="s">
        <v>168</v>
      </c>
      <c r="G118" s="207"/>
      <c r="H118" s="210">
        <v>1.6140000000000001</v>
      </c>
      <c r="I118" s="211"/>
      <c r="J118" s="207"/>
      <c r="K118" s="207"/>
      <c r="L118" s="212"/>
      <c r="M118" s="213"/>
      <c r="N118" s="214"/>
      <c r="O118" s="214"/>
      <c r="P118" s="214"/>
      <c r="Q118" s="214"/>
      <c r="R118" s="214"/>
      <c r="S118" s="214"/>
      <c r="T118" s="215"/>
      <c r="AT118" s="216" t="s">
        <v>142</v>
      </c>
      <c r="AU118" s="216" t="s">
        <v>82</v>
      </c>
      <c r="AV118" s="13" t="s">
        <v>82</v>
      </c>
      <c r="AW118" s="13" t="s">
        <v>33</v>
      </c>
      <c r="AX118" s="13" t="s">
        <v>72</v>
      </c>
      <c r="AY118" s="216" t="s">
        <v>130</v>
      </c>
    </row>
    <row r="119" spans="1:65" s="13" customFormat="1">
      <c r="B119" s="206"/>
      <c r="C119" s="207"/>
      <c r="D119" s="202" t="s">
        <v>142</v>
      </c>
      <c r="E119" s="208" t="s">
        <v>19</v>
      </c>
      <c r="F119" s="209" t="s">
        <v>169</v>
      </c>
      <c r="G119" s="207"/>
      <c r="H119" s="210">
        <v>0.9</v>
      </c>
      <c r="I119" s="211"/>
      <c r="J119" s="207"/>
      <c r="K119" s="207"/>
      <c r="L119" s="212"/>
      <c r="M119" s="213"/>
      <c r="N119" s="214"/>
      <c r="O119" s="214"/>
      <c r="P119" s="214"/>
      <c r="Q119" s="214"/>
      <c r="R119" s="214"/>
      <c r="S119" s="214"/>
      <c r="T119" s="215"/>
      <c r="AT119" s="216" t="s">
        <v>142</v>
      </c>
      <c r="AU119" s="216" t="s">
        <v>82</v>
      </c>
      <c r="AV119" s="13" t="s">
        <v>82</v>
      </c>
      <c r="AW119" s="13" t="s">
        <v>33</v>
      </c>
      <c r="AX119" s="13" t="s">
        <v>72</v>
      </c>
      <c r="AY119" s="216" t="s">
        <v>130</v>
      </c>
    </row>
    <row r="120" spans="1:65" s="13" customFormat="1">
      <c r="B120" s="206"/>
      <c r="C120" s="207"/>
      <c r="D120" s="202" t="s">
        <v>142</v>
      </c>
      <c r="E120" s="208" t="s">
        <v>19</v>
      </c>
      <c r="F120" s="209" t="s">
        <v>170</v>
      </c>
      <c r="G120" s="207"/>
      <c r="H120" s="210">
        <v>0.75</v>
      </c>
      <c r="I120" s="211"/>
      <c r="J120" s="207"/>
      <c r="K120" s="207"/>
      <c r="L120" s="212"/>
      <c r="M120" s="213"/>
      <c r="N120" s="214"/>
      <c r="O120" s="214"/>
      <c r="P120" s="214"/>
      <c r="Q120" s="214"/>
      <c r="R120" s="214"/>
      <c r="S120" s="214"/>
      <c r="T120" s="215"/>
      <c r="AT120" s="216" t="s">
        <v>142</v>
      </c>
      <c r="AU120" s="216" t="s">
        <v>82</v>
      </c>
      <c r="AV120" s="13" t="s">
        <v>82</v>
      </c>
      <c r="AW120" s="13" t="s">
        <v>33</v>
      </c>
      <c r="AX120" s="13" t="s">
        <v>72</v>
      </c>
      <c r="AY120" s="216" t="s">
        <v>130</v>
      </c>
    </row>
    <row r="121" spans="1:65" s="15" customFormat="1">
      <c r="B121" s="237"/>
      <c r="C121" s="238"/>
      <c r="D121" s="202" t="s">
        <v>142</v>
      </c>
      <c r="E121" s="239" t="s">
        <v>19</v>
      </c>
      <c r="F121" s="240" t="s">
        <v>171</v>
      </c>
      <c r="G121" s="238"/>
      <c r="H121" s="241">
        <v>3.2639999999999998</v>
      </c>
      <c r="I121" s="242"/>
      <c r="J121" s="238"/>
      <c r="K121" s="238"/>
      <c r="L121" s="243"/>
      <c r="M121" s="244"/>
      <c r="N121" s="245"/>
      <c r="O121" s="245"/>
      <c r="P121" s="245"/>
      <c r="Q121" s="245"/>
      <c r="R121" s="245"/>
      <c r="S121" s="245"/>
      <c r="T121" s="246"/>
      <c r="AT121" s="247" t="s">
        <v>142</v>
      </c>
      <c r="AU121" s="247" t="s">
        <v>82</v>
      </c>
      <c r="AV121" s="15" t="s">
        <v>138</v>
      </c>
      <c r="AW121" s="15" t="s">
        <v>33</v>
      </c>
      <c r="AX121" s="15" t="s">
        <v>80</v>
      </c>
      <c r="AY121" s="247" t="s">
        <v>130</v>
      </c>
    </row>
    <row r="122" spans="1:65" s="2" customFormat="1" ht="21.75" customHeight="1">
      <c r="A122" s="36"/>
      <c r="B122" s="37"/>
      <c r="C122" s="189" t="s">
        <v>154</v>
      </c>
      <c r="D122" s="189" t="s">
        <v>133</v>
      </c>
      <c r="E122" s="190" t="s">
        <v>172</v>
      </c>
      <c r="F122" s="191" t="s">
        <v>173</v>
      </c>
      <c r="G122" s="192" t="s">
        <v>164</v>
      </c>
      <c r="H122" s="193">
        <v>3.2639999999999998</v>
      </c>
      <c r="I122" s="194"/>
      <c r="J122" s="195">
        <f>ROUND(I122*H122,2)</f>
        <v>0</v>
      </c>
      <c r="K122" s="191" t="s">
        <v>137</v>
      </c>
      <c r="L122" s="41"/>
      <c r="M122" s="196" t="s">
        <v>19</v>
      </c>
      <c r="N122" s="197" t="s">
        <v>43</v>
      </c>
      <c r="O122" s="66"/>
      <c r="P122" s="198">
        <f>O122*H122</f>
        <v>0</v>
      </c>
      <c r="Q122" s="198">
        <v>4.0629999999999999E-2</v>
      </c>
      <c r="R122" s="198">
        <f>Q122*H122</f>
        <v>0.13261631999999998</v>
      </c>
      <c r="S122" s="198">
        <v>0</v>
      </c>
      <c r="T122" s="199">
        <f>S122*H122</f>
        <v>0</v>
      </c>
      <c r="U122" s="36"/>
      <c r="V122" s="36"/>
      <c r="W122" s="36"/>
      <c r="X122" s="36"/>
      <c r="Y122" s="36"/>
      <c r="Z122" s="36"/>
      <c r="AA122" s="36"/>
      <c r="AB122" s="36"/>
      <c r="AC122" s="36"/>
      <c r="AD122" s="36"/>
      <c r="AE122" s="36"/>
      <c r="AR122" s="200" t="s">
        <v>138</v>
      </c>
      <c r="AT122" s="200" t="s">
        <v>133</v>
      </c>
      <c r="AU122" s="200" t="s">
        <v>82</v>
      </c>
      <c r="AY122" s="19" t="s">
        <v>130</v>
      </c>
      <c r="BE122" s="201">
        <f>IF(N122="základní",J122,0)</f>
        <v>0</v>
      </c>
      <c r="BF122" s="201">
        <f>IF(N122="snížená",J122,0)</f>
        <v>0</v>
      </c>
      <c r="BG122" s="201">
        <f>IF(N122="zákl. přenesená",J122,0)</f>
        <v>0</v>
      </c>
      <c r="BH122" s="201">
        <f>IF(N122="sníž. přenesená",J122,0)</f>
        <v>0</v>
      </c>
      <c r="BI122" s="201">
        <f>IF(N122="nulová",J122,0)</f>
        <v>0</v>
      </c>
      <c r="BJ122" s="19" t="s">
        <v>80</v>
      </c>
      <c r="BK122" s="201">
        <f>ROUND(I122*H122,2)</f>
        <v>0</v>
      </c>
      <c r="BL122" s="19" t="s">
        <v>138</v>
      </c>
      <c r="BM122" s="200" t="s">
        <v>174</v>
      </c>
    </row>
    <row r="123" spans="1:65" s="2" customFormat="1">
      <c r="A123" s="36"/>
      <c r="B123" s="37"/>
      <c r="C123" s="38"/>
      <c r="D123" s="202" t="s">
        <v>140</v>
      </c>
      <c r="E123" s="38"/>
      <c r="F123" s="203" t="s">
        <v>175</v>
      </c>
      <c r="G123" s="38"/>
      <c r="H123" s="38"/>
      <c r="I123" s="110"/>
      <c r="J123" s="38"/>
      <c r="K123" s="38"/>
      <c r="L123" s="41"/>
      <c r="M123" s="204"/>
      <c r="N123" s="205"/>
      <c r="O123" s="66"/>
      <c r="P123" s="66"/>
      <c r="Q123" s="66"/>
      <c r="R123" s="66"/>
      <c r="S123" s="66"/>
      <c r="T123" s="67"/>
      <c r="U123" s="36"/>
      <c r="V123" s="36"/>
      <c r="W123" s="36"/>
      <c r="X123" s="36"/>
      <c r="Y123" s="36"/>
      <c r="Z123" s="36"/>
      <c r="AA123" s="36"/>
      <c r="AB123" s="36"/>
      <c r="AC123" s="36"/>
      <c r="AD123" s="36"/>
      <c r="AE123" s="36"/>
      <c r="AT123" s="19" t="s">
        <v>140</v>
      </c>
      <c r="AU123" s="19" t="s">
        <v>82</v>
      </c>
    </row>
    <row r="124" spans="1:65" s="14" customFormat="1">
      <c r="B124" s="227"/>
      <c r="C124" s="228"/>
      <c r="D124" s="202" t="s">
        <v>142</v>
      </c>
      <c r="E124" s="229" t="s">
        <v>19</v>
      </c>
      <c r="F124" s="230" t="s">
        <v>167</v>
      </c>
      <c r="G124" s="228"/>
      <c r="H124" s="229" t="s">
        <v>19</v>
      </c>
      <c r="I124" s="231"/>
      <c r="J124" s="228"/>
      <c r="K124" s="228"/>
      <c r="L124" s="232"/>
      <c r="M124" s="233"/>
      <c r="N124" s="234"/>
      <c r="O124" s="234"/>
      <c r="P124" s="234"/>
      <c r="Q124" s="234"/>
      <c r="R124" s="234"/>
      <c r="S124" s="234"/>
      <c r="T124" s="235"/>
      <c r="AT124" s="236" t="s">
        <v>142</v>
      </c>
      <c r="AU124" s="236" t="s">
        <v>82</v>
      </c>
      <c r="AV124" s="14" t="s">
        <v>80</v>
      </c>
      <c r="AW124" s="14" t="s">
        <v>33</v>
      </c>
      <c r="AX124" s="14" t="s">
        <v>72</v>
      </c>
      <c r="AY124" s="236" t="s">
        <v>130</v>
      </c>
    </row>
    <row r="125" spans="1:65" s="13" customFormat="1">
      <c r="B125" s="206"/>
      <c r="C125" s="207"/>
      <c r="D125" s="202" t="s">
        <v>142</v>
      </c>
      <c r="E125" s="208" t="s">
        <v>19</v>
      </c>
      <c r="F125" s="209" t="s">
        <v>176</v>
      </c>
      <c r="G125" s="207"/>
      <c r="H125" s="210">
        <v>1.6140000000000001</v>
      </c>
      <c r="I125" s="211"/>
      <c r="J125" s="207"/>
      <c r="K125" s="207"/>
      <c r="L125" s="212"/>
      <c r="M125" s="213"/>
      <c r="N125" s="214"/>
      <c r="O125" s="214"/>
      <c r="P125" s="214"/>
      <c r="Q125" s="214"/>
      <c r="R125" s="214"/>
      <c r="S125" s="214"/>
      <c r="T125" s="215"/>
      <c r="AT125" s="216" t="s">
        <v>142</v>
      </c>
      <c r="AU125" s="216" t="s">
        <v>82</v>
      </c>
      <c r="AV125" s="13" t="s">
        <v>82</v>
      </c>
      <c r="AW125" s="13" t="s">
        <v>33</v>
      </c>
      <c r="AX125" s="13" t="s">
        <v>72</v>
      </c>
      <c r="AY125" s="216" t="s">
        <v>130</v>
      </c>
    </row>
    <row r="126" spans="1:65" s="13" customFormat="1">
      <c r="B126" s="206"/>
      <c r="C126" s="207"/>
      <c r="D126" s="202" t="s">
        <v>142</v>
      </c>
      <c r="E126" s="208" t="s">
        <v>19</v>
      </c>
      <c r="F126" s="209" t="s">
        <v>177</v>
      </c>
      <c r="G126" s="207"/>
      <c r="H126" s="210">
        <v>0.9</v>
      </c>
      <c r="I126" s="211"/>
      <c r="J126" s="207"/>
      <c r="K126" s="207"/>
      <c r="L126" s="212"/>
      <c r="M126" s="213"/>
      <c r="N126" s="214"/>
      <c r="O126" s="214"/>
      <c r="P126" s="214"/>
      <c r="Q126" s="214"/>
      <c r="R126" s="214"/>
      <c r="S126" s="214"/>
      <c r="T126" s="215"/>
      <c r="AT126" s="216" t="s">
        <v>142</v>
      </c>
      <c r="AU126" s="216" t="s">
        <v>82</v>
      </c>
      <c r="AV126" s="13" t="s">
        <v>82</v>
      </c>
      <c r="AW126" s="13" t="s">
        <v>33</v>
      </c>
      <c r="AX126" s="13" t="s">
        <v>72</v>
      </c>
      <c r="AY126" s="216" t="s">
        <v>130</v>
      </c>
    </row>
    <row r="127" spans="1:65" s="13" customFormat="1">
      <c r="B127" s="206"/>
      <c r="C127" s="207"/>
      <c r="D127" s="202" t="s">
        <v>142</v>
      </c>
      <c r="E127" s="208" t="s">
        <v>19</v>
      </c>
      <c r="F127" s="209" t="s">
        <v>170</v>
      </c>
      <c r="G127" s="207"/>
      <c r="H127" s="210">
        <v>0.75</v>
      </c>
      <c r="I127" s="211"/>
      <c r="J127" s="207"/>
      <c r="K127" s="207"/>
      <c r="L127" s="212"/>
      <c r="M127" s="213"/>
      <c r="N127" s="214"/>
      <c r="O127" s="214"/>
      <c r="P127" s="214"/>
      <c r="Q127" s="214"/>
      <c r="R127" s="214"/>
      <c r="S127" s="214"/>
      <c r="T127" s="215"/>
      <c r="AT127" s="216" t="s">
        <v>142</v>
      </c>
      <c r="AU127" s="216" t="s">
        <v>82</v>
      </c>
      <c r="AV127" s="13" t="s">
        <v>82</v>
      </c>
      <c r="AW127" s="13" t="s">
        <v>33</v>
      </c>
      <c r="AX127" s="13" t="s">
        <v>72</v>
      </c>
      <c r="AY127" s="216" t="s">
        <v>130</v>
      </c>
    </row>
    <row r="128" spans="1:65" s="15" customFormat="1">
      <c r="B128" s="237"/>
      <c r="C128" s="238"/>
      <c r="D128" s="202" t="s">
        <v>142</v>
      </c>
      <c r="E128" s="239" t="s">
        <v>19</v>
      </c>
      <c r="F128" s="240" t="s">
        <v>171</v>
      </c>
      <c r="G128" s="238"/>
      <c r="H128" s="241">
        <v>3.2639999999999998</v>
      </c>
      <c r="I128" s="242"/>
      <c r="J128" s="238"/>
      <c r="K128" s="238"/>
      <c r="L128" s="243"/>
      <c r="M128" s="244"/>
      <c r="N128" s="245"/>
      <c r="O128" s="245"/>
      <c r="P128" s="245"/>
      <c r="Q128" s="245"/>
      <c r="R128" s="245"/>
      <c r="S128" s="245"/>
      <c r="T128" s="246"/>
      <c r="AT128" s="247" t="s">
        <v>142</v>
      </c>
      <c r="AU128" s="247" t="s">
        <v>82</v>
      </c>
      <c r="AV128" s="15" t="s">
        <v>138</v>
      </c>
      <c r="AW128" s="15" t="s">
        <v>33</v>
      </c>
      <c r="AX128" s="15" t="s">
        <v>80</v>
      </c>
      <c r="AY128" s="247" t="s">
        <v>130</v>
      </c>
    </row>
    <row r="129" spans="1:65" s="2" customFormat="1" ht="21.75" customHeight="1">
      <c r="A129" s="36"/>
      <c r="B129" s="37"/>
      <c r="C129" s="189" t="s">
        <v>178</v>
      </c>
      <c r="D129" s="189" t="s">
        <v>133</v>
      </c>
      <c r="E129" s="190" t="s">
        <v>179</v>
      </c>
      <c r="F129" s="191" t="s">
        <v>180</v>
      </c>
      <c r="G129" s="192" t="s">
        <v>136</v>
      </c>
      <c r="H129" s="193">
        <v>8</v>
      </c>
      <c r="I129" s="194"/>
      <c r="J129" s="195">
        <f>ROUND(I129*H129,2)</f>
        <v>0</v>
      </c>
      <c r="K129" s="191" t="s">
        <v>137</v>
      </c>
      <c r="L129" s="41"/>
      <c r="M129" s="196" t="s">
        <v>19</v>
      </c>
      <c r="N129" s="197" t="s">
        <v>43</v>
      </c>
      <c r="O129" s="66"/>
      <c r="P129" s="198">
        <f>O129*H129</f>
        <v>0</v>
      </c>
      <c r="Q129" s="198">
        <v>3.7599999999999999E-3</v>
      </c>
      <c r="R129" s="198">
        <f>Q129*H129</f>
        <v>3.0079999999999999E-2</v>
      </c>
      <c r="S129" s="198">
        <v>0</v>
      </c>
      <c r="T129" s="199">
        <f>S129*H129</f>
        <v>0</v>
      </c>
      <c r="U129" s="36"/>
      <c r="V129" s="36"/>
      <c r="W129" s="36"/>
      <c r="X129" s="36"/>
      <c r="Y129" s="36"/>
      <c r="Z129" s="36"/>
      <c r="AA129" s="36"/>
      <c r="AB129" s="36"/>
      <c r="AC129" s="36"/>
      <c r="AD129" s="36"/>
      <c r="AE129" s="36"/>
      <c r="AR129" s="200" t="s">
        <v>138</v>
      </c>
      <c r="AT129" s="200" t="s">
        <v>133</v>
      </c>
      <c r="AU129" s="200" t="s">
        <v>82</v>
      </c>
      <c r="AY129" s="19" t="s">
        <v>130</v>
      </c>
      <c r="BE129" s="201">
        <f>IF(N129="základní",J129,0)</f>
        <v>0</v>
      </c>
      <c r="BF129" s="201">
        <f>IF(N129="snížená",J129,0)</f>
        <v>0</v>
      </c>
      <c r="BG129" s="201">
        <f>IF(N129="zákl. přenesená",J129,0)</f>
        <v>0</v>
      </c>
      <c r="BH129" s="201">
        <f>IF(N129="sníž. přenesená",J129,0)</f>
        <v>0</v>
      </c>
      <c r="BI129" s="201">
        <f>IF(N129="nulová",J129,0)</f>
        <v>0</v>
      </c>
      <c r="BJ129" s="19" t="s">
        <v>80</v>
      </c>
      <c r="BK129" s="201">
        <f>ROUND(I129*H129,2)</f>
        <v>0</v>
      </c>
      <c r="BL129" s="19" t="s">
        <v>138</v>
      </c>
      <c r="BM129" s="200" t="s">
        <v>181</v>
      </c>
    </row>
    <row r="130" spans="1:65" s="2" customFormat="1" ht="19.2">
      <c r="A130" s="36"/>
      <c r="B130" s="37"/>
      <c r="C130" s="38"/>
      <c r="D130" s="202" t="s">
        <v>140</v>
      </c>
      <c r="E130" s="38"/>
      <c r="F130" s="203" t="s">
        <v>182</v>
      </c>
      <c r="G130" s="38"/>
      <c r="H130" s="38"/>
      <c r="I130" s="110"/>
      <c r="J130" s="38"/>
      <c r="K130" s="38"/>
      <c r="L130" s="41"/>
      <c r="M130" s="204"/>
      <c r="N130" s="205"/>
      <c r="O130" s="66"/>
      <c r="P130" s="66"/>
      <c r="Q130" s="66"/>
      <c r="R130" s="66"/>
      <c r="S130" s="66"/>
      <c r="T130" s="67"/>
      <c r="U130" s="36"/>
      <c r="V130" s="36"/>
      <c r="W130" s="36"/>
      <c r="X130" s="36"/>
      <c r="Y130" s="36"/>
      <c r="Z130" s="36"/>
      <c r="AA130" s="36"/>
      <c r="AB130" s="36"/>
      <c r="AC130" s="36"/>
      <c r="AD130" s="36"/>
      <c r="AE130" s="36"/>
      <c r="AT130" s="19" t="s">
        <v>140</v>
      </c>
      <c r="AU130" s="19" t="s">
        <v>82</v>
      </c>
    </row>
    <row r="131" spans="1:65" s="13" customFormat="1">
      <c r="B131" s="206"/>
      <c r="C131" s="207"/>
      <c r="D131" s="202" t="s">
        <v>142</v>
      </c>
      <c r="E131" s="208" t="s">
        <v>19</v>
      </c>
      <c r="F131" s="209" t="s">
        <v>183</v>
      </c>
      <c r="G131" s="207"/>
      <c r="H131" s="210">
        <v>8</v>
      </c>
      <c r="I131" s="211"/>
      <c r="J131" s="207"/>
      <c r="K131" s="207"/>
      <c r="L131" s="212"/>
      <c r="M131" s="213"/>
      <c r="N131" s="214"/>
      <c r="O131" s="214"/>
      <c r="P131" s="214"/>
      <c r="Q131" s="214"/>
      <c r="R131" s="214"/>
      <c r="S131" s="214"/>
      <c r="T131" s="215"/>
      <c r="AT131" s="216" t="s">
        <v>142</v>
      </c>
      <c r="AU131" s="216" t="s">
        <v>82</v>
      </c>
      <c r="AV131" s="13" t="s">
        <v>82</v>
      </c>
      <c r="AW131" s="13" t="s">
        <v>33</v>
      </c>
      <c r="AX131" s="13" t="s">
        <v>80</v>
      </c>
      <c r="AY131" s="216" t="s">
        <v>130</v>
      </c>
    </row>
    <row r="132" spans="1:65" s="2" customFormat="1" ht="21.75" customHeight="1">
      <c r="A132" s="36"/>
      <c r="B132" s="37"/>
      <c r="C132" s="189" t="s">
        <v>152</v>
      </c>
      <c r="D132" s="189" t="s">
        <v>133</v>
      </c>
      <c r="E132" s="190" t="s">
        <v>184</v>
      </c>
      <c r="F132" s="191" t="s">
        <v>185</v>
      </c>
      <c r="G132" s="192" t="s">
        <v>136</v>
      </c>
      <c r="H132" s="193">
        <v>9</v>
      </c>
      <c r="I132" s="194"/>
      <c r="J132" s="195">
        <f>ROUND(I132*H132,2)</f>
        <v>0</v>
      </c>
      <c r="K132" s="191" t="s">
        <v>137</v>
      </c>
      <c r="L132" s="41"/>
      <c r="M132" s="196" t="s">
        <v>19</v>
      </c>
      <c r="N132" s="197" t="s">
        <v>43</v>
      </c>
      <c r="O132" s="66"/>
      <c r="P132" s="198">
        <f>O132*H132</f>
        <v>0</v>
      </c>
      <c r="Q132" s="198">
        <v>1.0200000000000001E-2</v>
      </c>
      <c r="R132" s="198">
        <f>Q132*H132</f>
        <v>9.1800000000000007E-2</v>
      </c>
      <c r="S132" s="198">
        <v>0</v>
      </c>
      <c r="T132" s="199">
        <f>S132*H132</f>
        <v>0</v>
      </c>
      <c r="U132" s="36"/>
      <c r="V132" s="36"/>
      <c r="W132" s="36"/>
      <c r="X132" s="36"/>
      <c r="Y132" s="36"/>
      <c r="Z132" s="36"/>
      <c r="AA132" s="36"/>
      <c r="AB132" s="36"/>
      <c r="AC132" s="36"/>
      <c r="AD132" s="36"/>
      <c r="AE132" s="36"/>
      <c r="AR132" s="200" t="s">
        <v>138</v>
      </c>
      <c r="AT132" s="200" t="s">
        <v>133</v>
      </c>
      <c r="AU132" s="200" t="s">
        <v>82</v>
      </c>
      <c r="AY132" s="19" t="s">
        <v>130</v>
      </c>
      <c r="BE132" s="201">
        <f>IF(N132="základní",J132,0)</f>
        <v>0</v>
      </c>
      <c r="BF132" s="201">
        <f>IF(N132="snížená",J132,0)</f>
        <v>0</v>
      </c>
      <c r="BG132" s="201">
        <f>IF(N132="zákl. přenesená",J132,0)</f>
        <v>0</v>
      </c>
      <c r="BH132" s="201">
        <f>IF(N132="sníž. přenesená",J132,0)</f>
        <v>0</v>
      </c>
      <c r="BI132" s="201">
        <f>IF(N132="nulová",J132,0)</f>
        <v>0</v>
      </c>
      <c r="BJ132" s="19" t="s">
        <v>80</v>
      </c>
      <c r="BK132" s="201">
        <f>ROUND(I132*H132,2)</f>
        <v>0</v>
      </c>
      <c r="BL132" s="19" t="s">
        <v>138</v>
      </c>
      <c r="BM132" s="200" t="s">
        <v>186</v>
      </c>
    </row>
    <row r="133" spans="1:65" s="2" customFormat="1" ht="19.2">
      <c r="A133" s="36"/>
      <c r="B133" s="37"/>
      <c r="C133" s="38"/>
      <c r="D133" s="202" t="s">
        <v>140</v>
      </c>
      <c r="E133" s="38"/>
      <c r="F133" s="203" t="s">
        <v>187</v>
      </c>
      <c r="G133" s="38"/>
      <c r="H133" s="38"/>
      <c r="I133" s="110"/>
      <c r="J133" s="38"/>
      <c r="K133" s="38"/>
      <c r="L133" s="41"/>
      <c r="M133" s="204"/>
      <c r="N133" s="205"/>
      <c r="O133" s="66"/>
      <c r="P133" s="66"/>
      <c r="Q133" s="66"/>
      <c r="R133" s="66"/>
      <c r="S133" s="66"/>
      <c r="T133" s="67"/>
      <c r="U133" s="36"/>
      <c r="V133" s="36"/>
      <c r="W133" s="36"/>
      <c r="X133" s="36"/>
      <c r="Y133" s="36"/>
      <c r="Z133" s="36"/>
      <c r="AA133" s="36"/>
      <c r="AB133" s="36"/>
      <c r="AC133" s="36"/>
      <c r="AD133" s="36"/>
      <c r="AE133" s="36"/>
      <c r="AT133" s="19" t="s">
        <v>140</v>
      </c>
      <c r="AU133" s="19" t="s">
        <v>82</v>
      </c>
    </row>
    <row r="134" spans="1:65" s="13" customFormat="1">
      <c r="B134" s="206"/>
      <c r="C134" s="207"/>
      <c r="D134" s="202" t="s">
        <v>142</v>
      </c>
      <c r="E134" s="208" t="s">
        <v>19</v>
      </c>
      <c r="F134" s="209" t="s">
        <v>188</v>
      </c>
      <c r="G134" s="207"/>
      <c r="H134" s="210">
        <v>8</v>
      </c>
      <c r="I134" s="211"/>
      <c r="J134" s="207"/>
      <c r="K134" s="207"/>
      <c r="L134" s="212"/>
      <c r="M134" s="213"/>
      <c r="N134" s="214"/>
      <c r="O134" s="214"/>
      <c r="P134" s="214"/>
      <c r="Q134" s="214"/>
      <c r="R134" s="214"/>
      <c r="S134" s="214"/>
      <c r="T134" s="215"/>
      <c r="AT134" s="216" t="s">
        <v>142</v>
      </c>
      <c r="AU134" s="216" t="s">
        <v>82</v>
      </c>
      <c r="AV134" s="13" t="s">
        <v>82</v>
      </c>
      <c r="AW134" s="13" t="s">
        <v>33</v>
      </c>
      <c r="AX134" s="13" t="s">
        <v>72</v>
      </c>
      <c r="AY134" s="216" t="s">
        <v>130</v>
      </c>
    </row>
    <row r="135" spans="1:65" s="13" customFormat="1">
      <c r="B135" s="206"/>
      <c r="C135" s="207"/>
      <c r="D135" s="202" t="s">
        <v>142</v>
      </c>
      <c r="E135" s="208" t="s">
        <v>19</v>
      </c>
      <c r="F135" s="209" t="s">
        <v>189</v>
      </c>
      <c r="G135" s="207"/>
      <c r="H135" s="210">
        <v>1</v>
      </c>
      <c r="I135" s="211"/>
      <c r="J135" s="207"/>
      <c r="K135" s="207"/>
      <c r="L135" s="212"/>
      <c r="M135" s="213"/>
      <c r="N135" s="214"/>
      <c r="O135" s="214"/>
      <c r="P135" s="214"/>
      <c r="Q135" s="214"/>
      <c r="R135" s="214"/>
      <c r="S135" s="214"/>
      <c r="T135" s="215"/>
      <c r="AT135" s="216" t="s">
        <v>142</v>
      </c>
      <c r="AU135" s="216" t="s">
        <v>82</v>
      </c>
      <c r="AV135" s="13" t="s">
        <v>82</v>
      </c>
      <c r="AW135" s="13" t="s">
        <v>33</v>
      </c>
      <c r="AX135" s="13" t="s">
        <v>72</v>
      </c>
      <c r="AY135" s="216" t="s">
        <v>130</v>
      </c>
    </row>
    <row r="136" spans="1:65" s="15" customFormat="1">
      <c r="B136" s="237"/>
      <c r="C136" s="238"/>
      <c r="D136" s="202" t="s">
        <v>142</v>
      </c>
      <c r="E136" s="239" t="s">
        <v>19</v>
      </c>
      <c r="F136" s="240" t="s">
        <v>171</v>
      </c>
      <c r="G136" s="238"/>
      <c r="H136" s="241">
        <v>9</v>
      </c>
      <c r="I136" s="242"/>
      <c r="J136" s="238"/>
      <c r="K136" s="238"/>
      <c r="L136" s="243"/>
      <c r="M136" s="244"/>
      <c r="N136" s="245"/>
      <c r="O136" s="245"/>
      <c r="P136" s="245"/>
      <c r="Q136" s="245"/>
      <c r="R136" s="245"/>
      <c r="S136" s="245"/>
      <c r="T136" s="246"/>
      <c r="AT136" s="247" t="s">
        <v>142</v>
      </c>
      <c r="AU136" s="247" t="s">
        <v>82</v>
      </c>
      <c r="AV136" s="15" t="s">
        <v>138</v>
      </c>
      <c r="AW136" s="15" t="s">
        <v>33</v>
      </c>
      <c r="AX136" s="15" t="s">
        <v>80</v>
      </c>
      <c r="AY136" s="247" t="s">
        <v>130</v>
      </c>
    </row>
    <row r="137" spans="1:65" s="2" customFormat="1" ht="21.75" customHeight="1">
      <c r="A137" s="36"/>
      <c r="B137" s="37"/>
      <c r="C137" s="189" t="s">
        <v>190</v>
      </c>
      <c r="D137" s="189" t="s">
        <v>133</v>
      </c>
      <c r="E137" s="190" t="s">
        <v>191</v>
      </c>
      <c r="F137" s="191" t="s">
        <v>192</v>
      </c>
      <c r="G137" s="192" t="s">
        <v>164</v>
      </c>
      <c r="H137" s="193">
        <v>14.75</v>
      </c>
      <c r="I137" s="194"/>
      <c r="J137" s="195">
        <f>ROUND(I137*H137,2)</f>
        <v>0</v>
      </c>
      <c r="K137" s="191" t="s">
        <v>137</v>
      </c>
      <c r="L137" s="41"/>
      <c r="M137" s="196" t="s">
        <v>19</v>
      </c>
      <c r="N137" s="197" t="s">
        <v>43</v>
      </c>
      <c r="O137" s="66"/>
      <c r="P137" s="198">
        <f>O137*H137</f>
        <v>0</v>
      </c>
      <c r="Q137" s="198">
        <v>3.3579999999999999E-2</v>
      </c>
      <c r="R137" s="198">
        <f>Q137*H137</f>
        <v>0.495305</v>
      </c>
      <c r="S137" s="198">
        <v>0</v>
      </c>
      <c r="T137" s="199">
        <f>S137*H137</f>
        <v>0</v>
      </c>
      <c r="U137" s="36"/>
      <c r="V137" s="36"/>
      <c r="W137" s="36"/>
      <c r="X137" s="36"/>
      <c r="Y137" s="36"/>
      <c r="Z137" s="36"/>
      <c r="AA137" s="36"/>
      <c r="AB137" s="36"/>
      <c r="AC137" s="36"/>
      <c r="AD137" s="36"/>
      <c r="AE137" s="36"/>
      <c r="AR137" s="200" t="s">
        <v>138</v>
      </c>
      <c r="AT137" s="200" t="s">
        <v>133</v>
      </c>
      <c r="AU137" s="200" t="s">
        <v>82</v>
      </c>
      <c r="AY137" s="19" t="s">
        <v>130</v>
      </c>
      <c r="BE137" s="201">
        <f>IF(N137="základní",J137,0)</f>
        <v>0</v>
      </c>
      <c r="BF137" s="201">
        <f>IF(N137="snížená",J137,0)</f>
        <v>0</v>
      </c>
      <c r="BG137" s="201">
        <f>IF(N137="zákl. přenesená",J137,0)</f>
        <v>0</v>
      </c>
      <c r="BH137" s="201">
        <f>IF(N137="sníž. přenesená",J137,0)</f>
        <v>0</v>
      </c>
      <c r="BI137" s="201">
        <f>IF(N137="nulová",J137,0)</f>
        <v>0</v>
      </c>
      <c r="BJ137" s="19" t="s">
        <v>80</v>
      </c>
      <c r="BK137" s="201">
        <f>ROUND(I137*H137,2)</f>
        <v>0</v>
      </c>
      <c r="BL137" s="19" t="s">
        <v>138</v>
      </c>
      <c r="BM137" s="200" t="s">
        <v>193</v>
      </c>
    </row>
    <row r="138" spans="1:65" s="2" customFormat="1">
      <c r="A138" s="36"/>
      <c r="B138" s="37"/>
      <c r="C138" s="38"/>
      <c r="D138" s="202" t="s">
        <v>140</v>
      </c>
      <c r="E138" s="38"/>
      <c r="F138" s="203" t="s">
        <v>194</v>
      </c>
      <c r="G138" s="38"/>
      <c r="H138" s="38"/>
      <c r="I138" s="110"/>
      <c r="J138" s="38"/>
      <c r="K138" s="38"/>
      <c r="L138" s="41"/>
      <c r="M138" s="204"/>
      <c r="N138" s="205"/>
      <c r="O138" s="66"/>
      <c r="P138" s="66"/>
      <c r="Q138" s="66"/>
      <c r="R138" s="66"/>
      <c r="S138" s="66"/>
      <c r="T138" s="67"/>
      <c r="U138" s="36"/>
      <c r="V138" s="36"/>
      <c r="W138" s="36"/>
      <c r="X138" s="36"/>
      <c r="Y138" s="36"/>
      <c r="Z138" s="36"/>
      <c r="AA138" s="36"/>
      <c r="AB138" s="36"/>
      <c r="AC138" s="36"/>
      <c r="AD138" s="36"/>
      <c r="AE138" s="36"/>
      <c r="AT138" s="19" t="s">
        <v>140</v>
      </c>
      <c r="AU138" s="19" t="s">
        <v>82</v>
      </c>
    </row>
    <row r="139" spans="1:65" s="13" customFormat="1" ht="20.399999999999999">
      <c r="B139" s="206"/>
      <c r="C139" s="207"/>
      <c r="D139" s="202" t="s">
        <v>142</v>
      </c>
      <c r="E139" s="208" t="s">
        <v>19</v>
      </c>
      <c r="F139" s="209" t="s">
        <v>195</v>
      </c>
      <c r="G139" s="207"/>
      <c r="H139" s="210">
        <v>1.59</v>
      </c>
      <c r="I139" s="211"/>
      <c r="J139" s="207"/>
      <c r="K139" s="207"/>
      <c r="L139" s="212"/>
      <c r="M139" s="213"/>
      <c r="N139" s="214"/>
      <c r="O139" s="214"/>
      <c r="P139" s="214"/>
      <c r="Q139" s="214"/>
      <c r="R139" s="214"/>
      <c r="S139" s="214"/>
      <c r="T139" s="215"/>
      <c r="AT139" s="216" t="s">
        <v>142</v>
      </c>
      <c r="AU139" s="216" t="s">
        <v>82</v>
      </c>
      <c r="AV139" s="13" t="s">
        <v>82</v>
      </c>
      <c r="AW139" s="13" t="s">
        <v>33</v>
      </c>
      <c r="AX139" s="13" t="s">
        <v>72</v>
      </c>
      <c r="AY139" s="216" t="s">
        <v>130</v>
      </c>
    </row>
    <row r="140" spans="1:65" s="13" customFormat="1" ht="20.399999999999999">
      <c r="B140" s="206"/>
      <c r="C140" s="207"/>
      <c r="D140" s="202" t="s">
        <v>142</v>
      </c>
      <c r="E140" s="208" t="s">
        <v>19</v>
      </c>
      <c r="F140" s="209" t="s">
        <v>196</v>
      </c>
      <c r="G140" s="207"/>
      <c r="H140" s="210">
        <v>13.16</v>
      </c>
      <c r="I140" s="211"/>
      <c r="J140" s="207"/>
      <c r="K140" s="207"/>
      <c r="L140" s="212"/>
      <c r="M140" s="213"/>
      <c r="N140" s="214"/>
      <c r="O140" s="214"/>
      <c r="P140" s="214"/>
      <c r="Q140" s="214"/>
      <c r="R140" s="214"/>
      <c r="S140" s="214"/>
      <c r="T140" s="215"/>
      <c r="AT140" s="216" t="s">
        <v>142</v>
      </c>
      <c r="AU140" s="216" t="s">
        <v>82</v>
      </c>
      <c r="AV140" s="13" t="s">
        <v>82</v>
      </c>
      <c r="AW140" s="13" t="s">
        <v>33</v>
      </c>
      <c r="AX140" s="13" t="s">
        <v>72</v>
      </c>
      <c r="AY140" s="216" t="s">
        <v>130</v>
      </c>
    </row>
    <row r="141" spans="1:65" s="15" customFormat="1">
      <c r="B141" s="237"/>
      <c r="C141" s="238"/>
      <c r="D141" s="202" t="s">
        <v>142</v>
      </c>
      <c r="E141" s="239" t="s">
        <v>19</v>
      </c>
      <c r="F141" s="240" t="s">
        <v>171</v>
      </c>
      <c r="G141" s="238"/>
      <c r="H141" s="241">
        <v>14.75</v>
      </c>
      <c r="I141" s="242"/>
      <c r="J141" s="238"/>
      <c r="K141" s="238"/>
      <c r="L141" s="243"/>
      <c r="M141" s="244"/>
      <c r="N141" s="245"/>
      <c r="O141" s="245"/>
      <c r="P141" s="245"/>
      <c r="Q141" s="245"/>
      <c r="R141" s="245"/>
      <c r="S141" s="245"/>
      <c r="T141" s="246"/>
      <c r="AT141" s="247" t="s">
        <v>142</v>
      </c>
      <c r="AU141" s="247" t="s">
        <v>82</v>
      </c>
      <c r="AV141" s="15" t="s">
        <v>138</v>
      </c>
      <c r="AW141" s="15" t="s">
        <v>33</v>
      </c>
      <c r="AX141" s="15" t="s">
        <v>80</v>
      </c>
      <c r="AY141" s="247" t="s">
        <v>130</v>
      </c>
    </row>
    <row r="142" spans="1:65" s="2" customFormat="1" ht="21.75" customHeight="1">
      <c r="A142" s="36"/>
      <c r="B142" s="37"/>
      <c r="C142" s="189" t="s">
        <v>197</v>
      </c>
      <c r="D142" s="189" t="s">
        <v>133</v>
      </c>
      <c r="E142" s="190" t="s">
        <v>198</v>
      </c>
      <c r="F142" s="191" t="s">
        <v>192</v>
      </c>
      <c r="G142" s="192" t="s">
        <v>164</v>
      </c>
      <c r="H142" s="193">
        <v>14.448</v>
      </c>
      <c r="I142" s="194"/>
      <c r="J142" s="195">
        <f>ROUND(I142*H142,2)</f>
        <v>0</v>
      </c>
      <c r="K142" s="191" t="s">
        <v>19</v>
      </c>
      <c r="L142" s="41"/>
      <c r="M142" s="196" t="s">
        <v>19</v>
      </c>
      <c r="N142" s="197" t="s">
        <v>43</v>
      </c>
      <c r="O142" s="66"/>
      <c r="P142" s="198">
        <f>O142*H142</f>
        <v>0</v>
      </c>
      <c r="Q142" s="198">
        <v>3.3579999999999999E-2</v>
      </c>
      <c r="R142" s="198">
        <f>Q142*H142</f>
        <v>0.48516384000000001</v>
      </c>
      <c r="S142" s="198">
        <v>0</v>
      </c>
      <c r="T142" s="199">
        <f>S142*H142</f>
        <v>0</v>
      </c>
      <c r="U142" s="36"/>
      <c r="V142" s="36"/>
      <c r="W142" s="36"/>
      <c r="X142" s="36"/>
      <c r="Y142" s="36"/>
      <c r="Z142" s="36"/>
      <c r="AA142" s="36"/>
      <c r="AB142" s="36"/>
      <c r="AC142" s="36"/>
      <c r="AD142" s="36"/>
      <c r="AE142" s="36"/>
      <c r="AR142" s="200" t="s">
        <v>138</v>
      </c>
      <c r="AT142" s="200" t="s">
        <v>133</v>
      </c>
      <c r="AU142" s="200" t="s">
        <v>82</v>
      </c>
      <c r="AY142" s="19" t="s">
        <v>130</v>
      </c>
      <c r="BE142" s="201">
        <f>IF(N142="základní",J142,0)</f>
        <v>0</v>
      </c>
      <c r="BF142" s="201">
        <f>IF(N142="snížená",J142,0)</f>
        <v>0</v>
      </c>
      <c r="BG142" s="201">
        <f>IF(N142="zákl. přenesená",J142,0)</f>
        <v>0</v>
      </c>
      <c r="BH142" s="201">
        <f>IF(N142="sníž. přenesená",J142,0)</f>
        <v>0</v>
      </c>
      <c r="BI142" s="201">
        <f>IF(N142="nulová",J142,0)</f>
        <v>0</v>
      </c>
      <c r="BJ142" s="19" t="s">
        <v>80</v>
      </c>
      <c r="BK142" s="201">
        <f>ROUND(I142*H142,2)</f>
        <v>0</v>
      </c>
      <c r="BL142" s="19" t="s">
        <v>138</v>
      </c>
      <c r="BM142" s="200" t="s">
        <v>199</v>
      </c>
    </row>
    <row r="143" spans="1:65" s="2" customFormat="1" ht="19.2">
      <c r="A143" s="36"/>
      <c r="B143" s="37"/>
      <c r="C143" s="38"/>
      <c r="D143" s="202" t="s">
        <v>140</v>
      </c>
      <c r="E143" s="38"/>
      <c r="F143" s="203" t="s">
        <v>200</v>
      </c>
      <c r="G143" s="38"/>
      <c r="H143" s="38"/>
      <c r="I143" s="110"/>
      <c r="J143" s="38"/>
      <c r="K143" s="38"/>
      <c r="L143" s="41"/>
      <c r="M143" s="204"/>
      <c r="N143" s="205"/>
      <c r="O143" s="66"/>
      <c r="P143" s="66"/>
      <c r="Q143" s="66"/>
      <c r="R143" s="66"/>
      <c r="S143" s="66"/>
      <c r="T143" s="67"/>
      <c r="U143" s="36"/>
      <c r="V143" s="36"/>
      <c r="W143" s="36"/>
      <c r="X143" s="36"/>
      <c r="Y143" s="36"/>
      <c r="Z143" s="36"/>
      <c r="AA143" s="36"/>
      <c r="AB143" s="36"/>
      <c r="AC143" s="36"/>
      <c r="AD143" s="36"/>
      <c r="AE143" s="36"/>
      <c r="AT143" s="19" t="s">
        <v>140</v>
      </c>
      <c r="AU143" s="19" t="s">
        <v>82</v>
      </c>
    </row>
    <row r="144" spans="1:65" s="13" customFormat="1" ht="20.399999999999999">
      <c r="B144" s="206"/>
      <c r="C144" s="207"/>
      <c r="D144" s="202" t="s">
        <v>142</v>
      </c>
      <c r="E144" s="208" t="s">
        <v>19</v>
      </c>
      <c r="F144" s="209" t="s">
        <v>201</v>
      </c>
      <c r="G144" s="207"/>
      <c r="H144" s="210">
        <v>14.448</v>
      </c>
      <c r="I144" s="211"/>
      <c r="J144" s="207"/>
      <c r="K144" s="207"/>
      <c r="L144" s="212"/>
      <c r="M144" s="213"/>
      <c r="N144" s="214"/>
      <c r="O144" s="214"/>
      <c r="P144" s="214"/>
      <c r="Q144" s="214"/>
      <c r="R144" s="214"/>
      <c r="S144" s="214"/>
      <c r="T144" s="215"/>
      <c r="AT144" s="216" t="s">
        <v>142</v>
      </c>
      <c r="AU144" s="216" t="s">
        <v>82</v>
      </c>
      <c r="AV144" s="13" t="s">
        <v>82</v>
      </c>
      <c r="AW144" s="13" t="s">
        <v>33</v>
      </c>
      <c r="AX144" s="13" t="s">
        <v>72</v>
      </c>
      <c r="AY144" s="216" t="s">
        <v>130</v>
      </c>
    </row>
    <row r="145" spans="1:65" s="15" customFormat="1">
      <c r="B145" s="237"/>
      <c r="C145" s="238"/>
      <c r="D145" s="202" t="s">
        <v>142</v>
      </c>
      <c r="E145" s="239" t="s">
        <v>19</v>
      </c>
      <c r="F145" s="240" t="s">
        <v>171</v>
      </c>
      <c r="G145" s="238"/>
      <c r="H145" s="241">
        <v>14.448</v>
      </c>
      <c r="I145" s="242"/>
      <c r="J145" s="238"/>
      <c r="K145" s="238"/>
      <c r="L145" s="243"/>
      <c r="M145" s="244"/>
      <c r="N145" s="245"/>
      <c r="O145" s="245"/>
      <c r="P145" s="245"/>
      <c r="Q145" s="245"/>
      <c r="R145" s="245"/>
      <c r="S145" s="245"/>
      <c r="T145" s="246"/>
      <c r="AT145" s="247" t="s">
        <v>142</v>
      </c>
      <c r="AU145" s="247" t="s">
        <v>82</v>
      </c>
      <c r="AV145" s="15" t="s">
        <v>138</v>
      </c>
      <c r="AW145" s="15" t="s">
        <v>33</v>
      </c>
      <c r="AX145" s="15" t="s">
        <v>80</v>
      </c>
      <c r="AY145" s="247" t="s">
        <v>130</v>
      </c>
    </row>
    <row r="146" spans="1:65" s="12" customFormat="1" ht="22.8" customHeight="1">
      <c r="B146" s="173"/>
      <c r="C146" s="174"/>
      <c r="D146" s="175" t="s">
        <v>71</v>
      </c>
      <c r="E146" s="187" t="s">
        <v>202</v>
      </c>
      <c r="F146" s="187" t="s">
        <v>203</v>
      </c>
      <c r="G146" s="174"/>
      <c r="H146" s="174"/>
      <c r="I146" s="177"/>
      <c r="J146" s="188">
        <f>BK146</f>
        <v>0</v>
      </c>
      <c r="K146" s="174"/>
      <c r="L146" s="179"/>
      <c r="M146" s="180"/>
      <c r="N146" s="181"/>
      <c r="O146" s="181"/>
      <c r="P146" s="182">
        <f>SUM(P147:P211)</f>
        <v>0</v>
      </c>
      <c r="Q146" s="181"/>
      <c r="R146" s="182">
        <f>SUM(R147:R211)</f>
        <v>3.1327670000000002E-2</v>
      </c>
      <c r="S146" s="181"/>
      <c r="T146" s="183">
        <f>SUM(T147:T211)</f>
        <v>0</v>
      </c>
      <c r="AR146" s="184" t="s">
        <v>80</v>
      </c>
      <c r="AT146" s="185" t="s">
        <v>71</v>
      </c>
      <c r="AU146" s="185" t="s">
        <v>80</v>
      </c>
      <c r="AY146" s="184" t="s">
        <v>130</v>
      </c>
      <c r="BK146" s="186">
        <f>SUM(BK147:BK211)</f>
        <v>0</v>
      </c>
    </row>
    <row r="147" spans="1:65" s="2" customFormat="1" ht="21.75" customHeight="1">
      <c r="A147" s="36"/>
      <c r="B147" s="37"/>
      <c r="C147" s="189" t="s">
        <v>204</v>
      </c>
      <c r="D147" s="189" t="s">
        <v>133</v>
      </c>
      <c r="E147" s="190" t="s">
        <v>205</v>
      </c>
      <c r="F147" s="191" t="s">
        <v>206</v>
      </c>
      <c r="G147" s="192" t="s">
        <v>164</v>
      </c>
      <c r="H147" s="193">
        <v>293.39999999999998</v>
      </c>
      <c r="I147" s="194"/>
      <c r="J147" s="195">
        <f>ROUND(I147*H147,2)</f>
        <v>0</v>
      </c>
      <c r="K147" s="191" t="s">
        <v>137</v>
      </c>
      <c r="L147" s="41"/>
      <c r="M147" s="196" t="s">
        <v>19</v>
      </c>
      <c r="N147" s="197" t="s">
        <v>43</v>
      </c>
      <c r="O147" s="66"/>
      <c r="P147" s="198">
        <f>O147*H147</f>
        <v>0</v>
      </c>
      <c r="Q147" s="198">
        <v>0</v>
      </c>
      <c r="R147" s="198">
        <f>Q147*H147</f>
        <v>0</v>
      </c>
      <c r="S147" s="198">
        <v>0</v>
      </c>
      <c r="T147" s="199">
        <f>S147*H147</f>
        <v>0</v>
      </c>
      <c r="U147" s="36"/>
      <c r="V147" s="36"/>
      <c r="W147" s="36"/>
      <c r="X147" s="36"/>
      <c r="Y147" s="36"/>
      <c r="Z147" s="36"/>
      <c r="AA147" s="36"/>
      <c r="AB147" s="36"/>
      <c r="AC147" s="36"/>
      <c r="AD147" s="36"/>
      <c r="AE147" s="36"/>
      <c r="AR147" s="200" t="s">
        <v>138</v>
      </c>
      <c r="AT147" s="200" t="s">
        <v>133</v>
      </c>
      <c r="AU147" s="200" t="s">
        <v>82</v>
      </c>
      <c r="AY147" s="19" t="s">
        <v>130</v>
      </c>
      <c r="BE147" s="201">
        <f>IF(N147="základní",J147,0)</f>
        <v>0</v>
      </c>
      <c r="BF147" s="201">
        <f>IF(N147="snížená",J147,0)</f>
        <v>0</v>
      </c>
      <c r="BG147" s="201">
        <f>IF(N147="zákl. přenesená",J147,0)</f>
        <v>0</v>
      </c>
      <c r="BH147" s="201">
        <f>IF(N147="sníž. přenesená",J147,0)</f>
        <v>0</v>
      </c>
      <c r="BI147" s="201">
        <f>IF(N147="nulová",J147,0)</f>
        <v>0</v>
      </c>
      <c r="BJ147" s="19" t="s">
        <v>80</v>
      </c>
      <c r="BK147" s="201">
        <f>ROUND(I147*H147,2)</f>
        <v>0</v>
      </c>
      <c r="BL147" s="19" t="s">
        <v>138</v>
      </c>
      <c r="BM147" s="200" t="s">
        <v>207</v>
      </c>
    </row>
    <row r="148" spans="1:65" s="2" customFormat="1" ht="28.8">
      <c r="A148" s="36"/>
      <c r="B148" s="37"/>
      <c r="C148" s="38"/>
      <c r="D148" s="202" t="s">
        <v>140</v>
      </c>
      <c r="E148" s="38"/>
      <c r="F148" s="203" t="s">
        <v>208</v>
      </c>
      <c r="G148" s="38"/>
      <c r="H148" s="38"/>
      <c r="I148" s="110"/>
      <c r="J148" s="38"/>
      <c r="K148" s="38"/>
      <c r="L148" s="41"/>
      <c r="M148" s="204"/>
      <c r="N148" s="205"/>
      <c r="O148" s="66"/>
      <c r="P148" s="66"/>
      <c r="Q148" s="66"/>
      <c r="R148" s="66"/>
      <c r="S148" s="66"/>
      <c r="T148" s="67"/>
      <c r="U148" s="36"/>
      <c r="V148" s="36"/>
      <c r="W148" s="36"/>
      <c r="X148" s="36"/>
      <c r="Y148" s="36"/>
      <c r="Z148" s="36"/>
      <c r="AA148" s="36"/>
      <c r="AB148" s="36"/>
      <c r="AC148" s="36"/>
      <c r="AD148" s="36"/>
      <c r="AE148" s="36"/>
      <c r="AT148" s="19" t="s">
        <v>140</v>
      </c>
      <c r="AU148" s="19" t="s">
        <v>82</v>
      </c>
    </row>
    <row r="149" spans="1:65" s="13" customFormat="1" ht="20.399999999999999">
      <c r="B149" s="206"/>
      <c r="C149" s="207"/>
      <c r="D149" s="202" t="s">
        <v>142</v>
      </c>
      <c r="E149" s="208" t="s">
        <v>19</v>
      </c>
      <c r="F149" s="209" t="s">
        <v>209</v>
      </c>
      <c r="G149" s="207"/>
      <c r="H149" s="210">
        <v>293.39999999999998</v>
      </c>
      <c r="I149" s="211"/>
      <c r="J149" s="207"/>
      <c r="K149" s="207"/>
      <c r="L149" s="212"/>
      <c r="M149" s="213"/>
      <c r="N149" s="214"/>
      <c r="O149" s="214"/>
      <c r="P149" s="214"/>
      <c r="Q149" s="214"/>
      <c r="R149" s="214"/>
      <c r="S149" s="214"/>
      <c r="T149" s="215"/>
      <c r="AT149" s="216" t="s">
        <v>142</v>
      </c>
      <c r="AU149" s="216" t="s">
        <v>82</v>
      </c>
      <c r="AV149" s="13" t="s">
        <v>82</v>
      </c>
      <c r="AW149" s="13" t="s">
        <v>33</v>
      </c>
      <c r="AX149" s="13" t="s">
        <v>80</v>
      </c>
      <c r="AY149" s="216" t="s">
        <v>130</v>
      </c>
    </row>
    <row r="150" spans="1:65" s="2" customFormat="1" ht="21.75" customHeight="1">
      <c r="A150" s="36"/>
      <c r="B150" s="37"/>
      <c r="C150" s="189" t="s">
        <v>210</v>
      </c>
      <c r="D150" s="189" t="s">
        <v>133</v>
      </c>
      <c r="E150" s="190" t="s">
        <v>211</v>
      </c>
      <c r="F150" s="191" t="s">
        <v>212</v>
      </c>
      <c r="G150" s="192" t="s">
        <v>164</v>
      </c>
      <c r="H150" s="193">
        <v>2053.8000000000002</v>
      </c>
      <c r="I150" s="194"/>
      <c r="J150" s="195">
        <f>ROUND(I150*H150,2)</f>
        <v>0</v>
      </c>
      <c r="K150" s="191" t="s">
        <v>137</v>
      </c>
      <c r="L150" s="41"/>
      <c r="M150" s="196" t="s">
        <v>19</v>
      </c>
      <c r="N150" s="197" t="s">
        <v>43</v>
      </c>
      <c r="O150" s="66"/>
      <c r="P150" s="198">
        <f>O150*H150</f>
        <v>0</v>
      </c>
      <c r="Q150" s="198">
        <v>0</v>
      </c>
      <c r="R150" s="198">
        <f>Q150*H150</f>
        <v>0</v>
      </c>
      <c r="S150" s="198">
        <v>0</v>
      </c>
      <c r="T150" s="199">
        <f>S150*H150</f>
        <v>0</v>
      </c>
      <c r="U150" s="36"/>
      <c r="V150" s="36"/>
      <c r="W150" s="36"/>
      <c r="X150" s="36"/>
      <c r="Y150" s="36"/>
      <c r="Z150" s="36"/>
      <c r="AA150" s="36"/>
      <c r="AB150" s="36"/>
      <c r="AC150" s="36"/>
      <c r="AD150" s="36"/>
      <c r="AE150" s="36"/>
      <c r="AR150" s="200" t="s">
        <v>138</v>
      </c>
      <c r="AT150" s="200" t="s">
        <v>133</v>
      </c>
      <c r="AU150" s="200" t="s">
        <v>82</v>
      </c>
      <c r="AY150" s="19" t="s">
        <v>130</v>
      </c>
      <c r="BE150" s="201">
        <f>IF(N150="základní",J150,0)</f>
        <v>0</v>
      </c>
      <c r="BF150" s="201">
        <f>IF(N150="snížená",J150,0)</f>
        <v>0</v>
      </c>
      <c r="BG150" s="201">
        <f>IF(N150="zákl. přenesená",J150,0)</f>
        <v>0</v>
      </c>
      <c r="BH150" s="201">
        <f>IF(N150="sníž. přenesená",J150,0)</f>
        <v>0</v>
      </c>
      <c r="BI150" s="201">
        <f>IF(N150="nulová",J150,0)</f>
        <v>0</v>
      </c>
      <c r="BJ150" s="19" t="s">
        <v>80</v>
      </c>
      <c r="BK150" s="201">
        <f>ROUND(I150*H150,2)</f>
        <v>0</v>
      </c>
      <c r="BL150" s="19" t="s">
        <v>138</v>
      </c>
      <c r="BM150" s="200" t="s">
        <v>213</v>
      </c>
    </row>
    <row r="151" spans="1:65" s="2" customFormat="1" ht="28.8">
      <c r="A151" s="36"/>
      <c r="B151" s="37"/>
      <c r="C151" s="38"/>
      <c r="D151" s="202" t="s">
        <v>140</v>
      </c>
      <c r="E151" s="38"/>
      <c r="F151" s="203" t="s">
        <v>214</v>
      </c>
      <c r="G151" s="38"/>
      <c r="H151" s="38"/>
      <c r="I151" s="110"/>
      <c r="J151" s="38"/>
      <c r="K151" s="38"/>
      <c r="L151" s="41"/>
      <c r="M151" s="204"/>
      <c r="N151" s="205"/>
      <c r="O151" s="66"/>
      <c r="P151" s="66"/>
      <c r="Q151" s="66"/>
      <c r="R151" s="66"/>
      <c r="S151" s="66"/>
      <c r="T151" s="67"/>
      <c r="U151" s="36"/>
      <c r="V151" s="36"/>
      <c r="W151" s="36"/>
      <c r="X151" s="36"/>
      <c r="Y151" s="36"/>
      <c r="Z151" s="36"/>
      <c r="AA151" s="36"/>
      <c r="AB151" s="36"/>
      <c r="AC151" s="36"/>
      <c r="AD151" s="36"/>
      <c r="AE151" s="36"/>
      <c r="AT151" s="19" t="s">
        <v>140</v>
      </c>
      <c r="AU151" s="19" t="s">
        <v>82</v>
      </c>
    </row>
    <row r="152" spans="1:65" s="13" customFormat="1">
      <c r="B152" s="206"/>
      <c r="C152" s="207"/>
      <c r="D152" s="202" t="s">
        <v>142</v>
      </c>
      <c r="E152" s="208" t="s">
        <v>19</v>
      </c>
      <c r="F152" s="209" t="s">
        <v>215</v>
      </c>
      <c r="G152" s="207"/>
      <c r="H152" s="210">
        <v>2053.8000000000002</v>
      </c>
      <c r="I152" s="211"/>
      <c r="J152" s="207"/>
      <c r="K152" s="207"/>
      <c r="L152" s="212"/>
      <c r="M152" s="213"/>
      <c r="N152" s="214"/>
      <c r="O152" s="214"/>
      <c r="P152" s="214"/>
      <c r="Q152" s="214"/>
      <c r="R152" s="214"/>
      <c r="S152" s="214"/>
      <c r="T152" s="215"/>
      <c r="AT152" s="216" t="s">
        <v>142</v>
      </c>
      <c r="AU152" s="216" t="s">
        <v>82</v>
      </c>
      <c r="AV152" s="13" t="s">
        <v>82</v>
      </c>
      <c r="AW152" s="13" t="s">
        <v>33</v>
      </c>
      <c r="AX152" s="13" t="s">
        <v>80</v>
      </c>
      <c r="AY152" s="216" t="s">
        <v>130</v>
      </c>
    </row>
    <row r="153" spans="1:65" s="2" customFormat="1" ht="21.75" customHeight="1">
      <c r="A153" s="36"/>
      <c r="B153" s="37"/>
      <c r="C153" s="189" t="s">
        <v>216</v>
      </c>
      <c r="D153" s="189" t="s">
        <v>133</v>
      </c>
      <c r="E153" s="190" t="s">
        <v>217</v>
      </c>
      <c r="F153" s="191" t="s">
        <v>218</v>
      </c>
      <c r="G153" s="192" t="s">
        <v>164</v>
      </c>
      <c r="H153" s="193">
        <v>293.39999999999998</v>
      </c>
      <c r="I153" s="194"/>
      <c r="J153" s="195">
        <f>ROUND(I153*H153,2)</f>
        <v>0</v>
      </c>
      <c r="K153" s="191" t="s">
        <v>137</v>
      </c>
      <c r="L153" s="41"/>
      <c r="M153" s="196" t="s">
        <v>19</v>
      </c>
      <c r="N153" s="197" t="s">
        <v>43</v>
      </c>
      <c r="O153" s="66"/>
      <c r="P153" s="198">
        <f>O153*H153</f>
        <v>0</v>
      </c>
      <c r="Q153" s="198">
        <v>0</v>
      </c>
      <c r="R153" s="198">
        <f>Q153*H153</f>
        <v>0</v>
      </c>
      <c r="S153" s="198">
        <v>0</v>
      </c>
      <c r="T153" s="199">
        <f>S153*H153</f>
        <v>0</v>
      </c>
      <c r="U153" s="36"/>
      <c r="V153" s="36"/>
      <c r="W153" s="36"/>
      <c r="X153" s="36"/>
      <c r="Y153" s="36"/>
      <c r="Z153" s="36"/>
      <c r="AA153" s="36"/>
      <c r="AB153" s="36"/>
      <c r="AC153" s="36"/>
      <c r="AD153" s="36"/>
      <c r="AE153" s="36"/>
      <c r="AR153" s="200" t="s">
        <v>138</v>
      </c>
      <c r="AT153" s="200" t="s">
        <v>133</v>
      </c>
      <c r="AU153" s="200" t="s">
        <v>82</v>
      </c>
      <c r="AY153" s="19" t="s">
        <v>130</v>
      </c>
      <c r="BE153" s="201">
        <f>IF(N153="základní",J153,0)</f>
        <v>0</v>
      </c>
      <c r="BF153" s="201">
        <f>IF(N153="snížená",J153,0)</f>
        <v>0</v>
      </c>
      <c r="BG153" s="201">
        <f>IF(N153="zákl. přenesená",J153,0)</f>
        <v>0</v>
      </c>
      <c r="BH153" s="201">
        <f>IF(N153="sníž. přenesená",J153,0)</f>
        <v>0</v>
      </c>
      <c r="BI153" s="201">
        <f>IF(N153="nulová",J153,0)</f>
        <v>0</v>
      </c>
      <c r="BJ153" s="19" t="s">
        <v>80</v>
      </c>
      <c r="BK153" s="201">
        <f>ROUND(I153*H153,2)</f>
        <v>0</v>
      </c>
      <c r="BL153" s="19" t="s">
        <v>138</v>
      </c>
      <c r="BM153" s="200" t="s">
        <v>219</v>
      </c>
    </row>
    <row r="154" spans="1:65" s="2" customFormat="1" ht="28.8">
      <c r="A154" s="36"/>
      <c r="B154" s="37"/>
      <c r="C154" s="38"/>
      <c r="D154" s="202" t="s">
        <v>140</v>
      </c>
      <c r="E154" s="38"/>
      <c r="F154" s="203" t="s">
        <v>220</v>
      </c>
      <c r="G154" s="38"/>
      <c r="H154" s="38"/>
      <c r="I154" s="110"/>
      <c r="J154" s="38"/>
      <c r="K154" s="38"/>
      <c r="L154" s="41"/>
      <c r="M154" s="204"/>
      <c r="N154" s="205"/>
      <c r="O154" s="66"/>
      <c r="P154" s="66"/>
      <c r="Q154" s="66"/>
      <c r="R154" s="66"/>
      <c r="S154" s="66"/>
      <c r="T154" s="67"/>
      <c r="U154" s="36"/>
      <c r="V154" s="36"/>
      <c r="W154" s="36"/>
      <c r="X154" s="36"/>
      <c r="Y154" s="36"/>
      <c r="Z154" s="36"/>
      <c r="AA154" s="36"/>
      <c r="AB154" s="36"/>
      <c r="AC154" s="36"/>
      <c r="AD154" s="36"/>
      <c r="AE154" s="36"/>
      <c r="AT154" s="19" t="s">
        <v>140</v>
      </c>
      <c r="AU154" s="19" t="s">
        <v>82</v>
      </c>
    </row>
    <row r="155" spans="1:65" s="2" customFormat="1" ht="21.75" customHeight="1">
      <c r="A155" s="36"/>
      <c r="B155" s="37"/>
      <c r="C155" s="189" t="s">
        <v>221</v>
      </c>
      <c r="D155" s="189" t="s">
        <v>133</v>
      </c>
      <c r="E155" s="190" t="s">
        <v>222</v>
      </c>
      <c r="F155" s="191" t="s">
        <v>223</v>
      </c>
      <c r="G155" s="192" t="s">
        <v>224</v>
      </c>
      <c r="H155" s="193">
        <v>115.05</v>
      </c>
      <c r="I155" s="194"/>
      <c r="J155" s="195">
        <f>ROUND(I155*H155,2)</f>
        <v>0</v>
      </c>
      <c r="K155" s="191" t="s">
        <v>137</v>
      </c>
      <c r="L155" s="41"/>
      <c r="M155" s="196" t="s">
        <v>19</v>
      </c>
      <c r="N155" s="197" t="s">
        <v>43</v>
      </c>
      <c r="O155" s="66"/>
      <c r="P155" s="198">
        <f>O155*H155</f>
        <v>0</v>
      </c>
      <c r="Q155" s="198">
        <v>0</v>
      </c>
      <c r="R155" s="198">
        <f>Q155*H155</f>
        <v>0</v>
      </c>
      <c r="S155" s="198">
        <v>0</v>
      </c>
      <c r="T155" s="199">
        <f>S155*H155</f>
        <v>0</v>
      </c>
      <c r="U155" s="36"/>
      <c r="V155" s="36"/>
      <c r="W155" s="36"/>
      <c r="X155" s="36"/>
      <c r="Y155" s="36"/>
      <c r="Z155" s="36"/>
      <c r="AA155" s="36"/>
      <c r="AB155" s="36"/>
      <c r="AC155" s="36"/>
      <c r="AD155" s="36"/>
      <c r="AE155" s="36"/>
      <c r="AR155" s="200" t="s">
        <v>138</v>
      </c>
      <c r="AT155" s="200" t="s">
        <v>133</v>
      </c>
      <c r="AU155" s="200" t="s">
        <v>82</v>
      </c>
      <c r="AY155" s="19" t="s">
        <v>130</v>
      </c>
      <c r="BE155" s="201">
        <f>IF(N155="základní",J155,0)</f>
        <v>0</v>
      </c>
      <c r="BF155" s="201">
        <f>IF(N155="snížená",J155,0)</f>
        <v>0</v>
      </c>
      <c r="BG155" s="201">
        <f>IF(N155="zákl. přenesená",J155,0)</f>
        <v>0</v>
      </c>
      <c r="BH155" s="201">
        <f>IF(N155="sníž. přenesená",J155,0)</f>
        <v>0</v>
      </c>
      <c r="BI155" s="201">
        <f>IF(N155="nulová",J155,0)</f>
        <v>0</v>
      </c>
      <c r="BJ155" s="19" t="s">
        <v>80</v>
      </c>
      <c r="BK155" s="201">
        <f>ROUND(I155*H155,2)</f>
        <v>0</v>
      </c>
      <c r="BL155" s="19" t="s">
        <v>138</v>
      </c>
      <c r="BM155" s="200" t="s">
        <v>225</v>
      </c>
    </row>
    <row r="156" spans="1:65" s="2" customFormat="1" ht="28.8">
      <c r="A156" s="36"/>
      <c r="B156" s="37"/>
      <c r="C156" s="38"/>
      <c r="D156" s="202" t="s">
        <v>140</v>
      </c>
      <c r="E156" s="38"/>
      <c r="F156" s="203" t="s">
        <v>226</v>
      </c>
      <c r="G156" s="38"/>
      <c r="H156" s="38"/>
      <c r="I156" s="110"/>
      <c r="J156" s="38"/>
      <c r="K156" s="38"/>
      <c r="L156" s="41"/>
      <c r="M156" s="204"/>
      <c r="N156" s="205"/>
      <c r="O156" s="66"/>
      <c r="P156" s="66"/>
      <c r="Q156" s="66"/>
      <c r="R156" s="66"/>
      <c r="S156" s="66"/>
      <c r="T156" s="67"/>
      <c r="U156" s="36"/>
      <c r="V156" s="36"/>
      <c r="W156" s="36"/>
      <c r="X156" s="36"/>
      <c r="Y156" s="36"/>
      <c r="Z156" s="36"/>
      <c r="AA156" s="36"/>
      <c r="AB156" s="36"/>
      <c r="AC156" s="36"/>
      <c r="AD156" s="36"/>
      <c r="AE156" s="36"/>
      <c r="AT156" s="19" t="s">
        <v>140</v>
      </c>
      <c r="AU156" s="19" t="s">
        <v>82</v>
      </c>
    </row>
    <row r="157" spans="1:65" s="13" customFormat="1" ht="20.399999999999999">
      <c r="B157" s="206"/>
      <c r="C157" s="207"/>
      <c r="D157" s="202" t="s">
        <v>142</v>
      </c>
      <c r="E157" s="208" t="s">
        <v>19</v>
      </c>
      <c r="F157" s="209" t="s">
        <v>227</v>
      </c>
      <c r="G157" s="207"/>
      <c r="H157" s="210">
        <v>115.05</v>
      </c>
      <c r="I157" s="211"/>
      <c r="J157" s="207"/>
      <c r="K157" s="207"/>
      <c r="L157" s="212"/>
      <c r="M157" s="213"/>
      <c r="N157" s="214"/>
      <c r="O157" s="214"/>
      <c r="P157" s="214"/>
      <c r="Q157" s="214"/>
      <c r="R157" s="214"/>
      <c r="S157" s="214"/>
      <c r="T157" s="215"/>
      <c r="AT157" s="216" t="s">
        <v>142</v>
      </c>
      <c r="AU157" s="216" t="s">
        <v>82</v>
      </c>
      <c r="AV157" s="13" t="s">
        <v>82</v>
      </c>
      <c r="AW157" s="13" t="s">
        <v>33</v>
      </c>
      <c r="AX157" s="13" t="s">
        <v>80</v>
      </c>
      <c r="AY157" s="216" t="s">
        <v>130</v>
      </c>
    </row>
    <row r="158" spans="1:65" s="2" customFormat="1" ht="21.75" customHeight="1">
      <c r="A158" s="36"/>
      <c r="B158" s="37"/>
      <c r="C158" s="189" t="s">
        <v>8</v>
      </c>
      <c r="D158" s="189" t="s">
        <v>133</v>
      </c>
      <c r="E158" s="190" t="s">
        <v>228</v>
      </c>
      <c r="F158" s="191" t="s">
        <v>229</v>
      </c>
      <c r="G158" s="192" t="s">
        <v>224</v>
      </c>
      <c r="H158" s="193">
        <v>575.25</v>
      </c>
      <c r="I158" s="194"/>
      <c r="J158" s="195">
        <f>ROUND(I158*H158,2)</f>
        <v>0</v>
      </c>
      <c r="K158" s="191" t="s">
        <v>137</v>
      </c>
      <c r="L158" s="41"/>
      <c r="M158" s="196" t="s">
        <v>19</v>
      </c>
      <c r="N158" s="197" t="s">
        <v>43</v>
      </c>
      <c r="O158" s="66"/>
      <c r="P158" s="198">
        <f>O158*H158</f>
        <v>0</v>
      </c>
      <c r="Q158" s="198">
        <v>0</v>
      </c>
      <c r="R158" s="198">
        <f>Q158*H158</f>
        <v>0</v>
      </c>
      <c r="S158" s="198">
        <v>0</v>
      </c>
      <c r="T158" s="199">
        <f>S158*H158</f>
        <v>0</v>
      </c>
      <c r="U158" s="36"/>
      <c r="V158" s="36"/>
      <c r="W158" s="36"/>
      <c r="X158" s="36"/>
      <c r="Y158" s="36"/>
      <c r="Z158" s="36"/>
      <c r="AA158" s="36"/>
      <c r="AB158" s="36"/>
      <c r="AC158" s="36"/>
      <c r="AD158" s="36"/>
      <c r="AE158" s="36"/>
      <c r="AR158" s="200" t="s">
        <v>138</v>
      </c>
      <c r="AT158" s="200" t="s">
        <v>133</v>
      </c>
      <c r="AU158" s="200" t="s">
        <v>82</v>
      </c>
      <c r="AY158" s="19" t="s">
        <v>130</v>
      </c>
      <c r="BE158" s="201">
        <f>IF(N158="základní",J158,0)</f>
        <v>0</v>
      </c>
      <c r="BF158" s="201">
        <f>IF(N158="snížená",J158,0)</f>
        <v>0</v>
      </c>
      <c r="BG158" s="201">
        <f>IF(N158="zákl. přenesená",J158,0)</f>
        <v>0</v>
      </c>
      <c r="BH158" s="201">
        <f>IF(N158="sníž. přenesená",J158,0)</f>
        <v>0</v>
      </c>
      <c r="BI158" s="201">
        <f>IF(N158="nulová",J158,0)</f>
        <v>0</v>
      </c>
      <c r="BJ158" s="19" t="s">
        <v>80</v>
      </c>
      <c r="BK158" s="201">
        <f>ROUND(I158*H158,2)</f>
        <v>0</v>
      </c>
      <c r="BL158" s="19" t="s">
        <v>138</v>
      </c>
      <c r="BM158" s="200" t="s">
        <v>230</v>
      </c>
    </row>
    <row r="159" spans="1:65" s="2" customFormat="1" ht="28.8">
      <c r="A159" s="36"/>
      <c r="B159" s="37"/>
      <c r="C159" s="38"/>
      <c r="D159" s="202" t="s">
        <v>140</v>
      </c>
      <c r="E159" s="38"/>
      <c r="F159" s="203" t="s">
        <v>231</v>
      </c>
      <c r="G159" s="38"/>
      <c r="H159" s="38"/>
      <c r="I159" s="110"/>
      <c r="J159" s="38"/>
      <c r="K159" s="38"/>
      <c r="L159" s="41"/>
      <c r="M159" s="204"/>
      <c r="N159" s="205"/>
      <c r="O159" s="66"/>
      <c r="P159" s="66"/>
      <c r="Q159" s="66"/>
      <c r="R159" s="66"/>
      <c r="S159" s="66"/>
      <c r="T159" s="67"/>
      <c r="U159" s="36"/>
      <c r="V159" s="36"/>
      <c r="W159" s="36"/>
      <c r="X159" s="36"/>
      <c r="Y159" s="36"/>
      <c r="Z159" s="36"/>
      <c r="AA159" s="36"/>
      <c r="AB159" s="36"/>
      <c r="AC159" s="36"/>
      <c r="AD159" s="36"/>
      <c r="AE159" s="36"/>
      <c r="AT159" s="19" t="s">
        <v>140</v>
      </c>
      <c r="AU159" s="19" t="s">
        <v>82</v>
      </c>
    </row>
    <row r="160" spans="1:65" s="13" customFormat="1">
      <c r="B160" s="206"/>
      <c r="C160" s="207"/>
      <c r="D160" s="202" t="s">
        <v>142</v>
      </c>
      <c r="E160" s="208" t="s">
        <v>19</v>
      </c>
      <c r="F160" s="209" t="s">
        <v>232</v>
      </c>
      <c r="G160" s="207"/>
      <c r="H160" s="210">
        <v>575.25</v>
      </c>
      <c r="I160" s="211"/>
      <c r="J160" s="207"/>
      <c r="K160" s="207"/>
      <c r="L160" s="212"/>
      <c r="M160" s="213"/>
      <c r="N160" s="214"/>
      <c r="O160" s="214"/>
      <c r="P160" s="214"/>
      <c r="Q160" s="214"/>
      <c r="R160" s="214"/>
      <c r="S160" s="214"/>
      <c r="T160" s="215"/>
      <c r="AT160" s="216" t="s">
        <v>142</v>
      </c>
      <c r="AU160" s="216" t="s">
        <v>82</v>
      </c>
      <c r="AV160" s="13" t="s">
        <v>82</v>
      </c>
      <c r="AW160" s="13" t="s">
        <v>33</v>
      </c>
      <c r="AX160" s="13" t="s">
        <v>80</v>
      </c>
      <c r="AY160" s="216" t="s">
        <v>130</v>
      </c>
    </row>
    <row r="161" spans="1:65" s="2" customFormat="1" ht="21.75" customHeight="1">
      <c r="A161" s="36"/>
      <c r="B161" s="37"/>
      <c r="C161" s="189" t="s">
        <v>233</v>
      </c>
      <c r="D161" s="189" t="s">
        <v>133</v>
      </c>
      <c r="E161" s="190" t="s">
        <v>234</v>
      </c>
      <c r="F161" s="191" t="s">
        <v>235</v>
      </c>
      <c r="G161" s="192" t="s">
        <v>224</v>
      </c>
      <c r="H161" s="193">
        <v>115.05</v>
      </c>
      <c r="I161" s="194"/>
      <c r="J161" s="195">
        <f>ROUND(I161*H161,2)</f>
        <v>0</v>
      </c>
      <c r="K161" s="191" t="s">
        <v>137</v>
      </c>
      <c r="L161" s="41"/>
      <c r="M161" s="196" t="s">
        <v>19</v>
      </c>
      <c r="N161" s="197" t="s">
        <v>43</v>
      </c>
      <c r="O161" s="66"/>
      <c r="P161" s="198">
        <f>O161*H161</f>
        <v>0</v>
      </c>
      <c r="Q161" s="198">
        <v>0</v>
      </c>
      <c r="R161" s="198">
        <f>Q161*H161</f>
        <v>0</v>
      </c>
      <c r="S161" s="198">
        <v>0</v>
      </c>
      <c r="T161" s="199">
        <f>S161*H161</f>
        <v>0</v>
      </c>
      <c r="U161" s="36"/>
      <c r="V161" s="36"/>
      <c r="W161" s="36"/>
      <c r="X161" s="36"/>
      <c r="Y161" s="36"/>
      <c r="Z161" s="36"/>
      <c r="AA161" s="36"/>
      <c r="AB161" s="36"/>
      <c r="AC161" s="36"/>
      <c r="AD161" s="36"/>
      <c r="AE161" s="36"/>
      <c r="AR161" s="200" t="s">
        <v>138</v>
      </c>
      <c r="AT161" s="200" t="s">
        <v>133</v>
      </c>
      <c r="AU161" s="200" t="s">
        <v>82</v>
      </c>
      <c r="AY161" s="19" t="s">
        <v>130</v>
      </c>
      <c r="BE161" s="201">
        <f>IF(N161="základní",J161,0)</f>
        <v>0</v>
      </c>
      <c r="BF161" s="201">
        <f>IF(N161="snížená",J161,0)</f>
        <v>0</v>
      </c>
      <c r="BG161" s="201">
        <f>IF(N161="zákl. přenesená",J161,0)</f>
        <v>0</v>
      </c>
      <c r="BH161" s="201">
        <f>IF(N161="sníž. přenesená",J161,0)</f>
        <v>0</v>
      </c>
      <c r="BI161" s="201">
        <f>IF(N161="nulová",J161,0)</f>
        <v>0</v>
      </c>
      <c r="BJ161" s="19" t="s">
        <v>80</v>
      </c>
      <c r="BK161" s="201">
        <f>ROUND(I161*H161,2)</f>
        <v>0</v>
      </c>
      <c r="BL161" s="19" t="s">
        <v>138</v>
      </c>
      <c r="BM161" s="200" t="s">
        <v>236</v>
      </c>
    </row>
    <row r="162" spans="1:65" s="2" customFormat="1" ht="28.8">
      <c r="A162" s="36"/>
      <c r="B162" s="37"/>
      <c r="C162" s="38"/>
      <c r="D162" s="202" t="s">
        <v>140</v>
      </c>
      <c r="E162" s="38"/>
      <c r="F162" s="203" t="s">
        <v>237</v>
      </c>
      <c r="G162" s="38"/>
      <c r="H162" s="38"/>
      <c r="I162" s="110"/>
      <c r="J162" s="38"/>
      <c r="K162" s="38"/>
      <c r="L162" s="41"/>
      <c r="M162" s="204"/>
      <c r="N162" s="205"/>
      <c r="O162" s="66"/>
      <c r="P162" s="66"/>
      <c r="Q162" s="66"/>
      <c r="R162" s="66"/>
      <c r="S162" s="66"/>
      <c r="T162" s="67"/>
      <c r="U162" s="36"/>
      <c r="V162" s="36"/>
      <c r="W162" s="36"/>
      <c r="X162" s="36"/>
      <c r="Y162" s="36"/>
      <c r="Z162" s="36"/>
      <c r="AA162" s="36"/>
      <c r="AB162" s="36"/>
      <c r="AC162" s="36"/>
      <c r="AD162" s="36"/>
      <c r="AE162" s="36"/>
      <c r="AT162" s="19" t="s">
        <v>140</v>
      </c>
      <c r="AU162" s="19" t="s">
        <v>82</v>
      </c>
    </row>
    <row r="163" spans="1:65" s="2" customFormat="1" ht="21.75" customHeight="1">
      <c r="A163" s="36"/>
      <c r="B163" s="37"/>
      <c r="C163" s="189" t="s">
        <v>238</v>
      </c>
      <c r="D163" s="189" t="s">
        <v>133</v>
      </c>
      <c r="E163" s="190" t="s">
        <v>239</v>
      </c>
      <c r="F163" s="191" t="s">
        <v>240</v>
      </c>
      <c r="G163" s="192" t="s">
        <v>241</v>
      </c>
      <c r="H163" s="193">
        <v>32</v>
      </c>
      <c r="I163" s="194"/>
      <c r="J163" s="195">
        <f>ROUND(I163*H163,2)</f>
        <v>0</v>
      </c>
      <c r="K163" s="191" t="s">
        <v>137</v>
      </c>
      <c r="L163" s="41"/>
      <c r="M163" s="196" t="s">
        <v>19</v>
      </c>
      <c r="N163" s="197" t="s">
        <v>43</v>
      </c>
      <c r="O163" s="66"/>
      <c r="P163" s="198">
        <f>O163*H163</f>
        <v>0</v>
      </c>
      <c r="Q163" s="198">
        <v>0</v>
      </c>
      <c r="R163" s="198">
        <f>Q163*H163</f>
        <v>0</v>
      </c>
      <c r="S163" s="198">
        <v>0</v>
      </c>
      <c r="T163" s="199">
        <f>S163*H163</f>
        <v>0</v>
      </c>
      <c r="U163" s="36"/>
      <c r="V163" s="36"/>
      <c r="W163" s="36"/>
      <c r="X163" s="36"/>
      <c r="Y163" s="36"/>
      <c r="Z163" s="36"/>
      <c r="AA163" s="36"/>
      <c r="AB163" s="36"/>
      <c r="AC163" s="36"/>
      <c r="AD163" s="36"/>
      <c r="AE163" s="36"/>
      <c r="AR163" s="200" t="s">
        <v>138</v>
      </c>
      <c r="AT163" s="200" t="s">
        <v>133</v>
      </c>
      <c r="AU163" s="200" t="s">
        <v>82</v>
      </c>
      <c r="AY163" s="19" t="s">
        <v>130</v>
      </c>
      <c r="BE163" s="201">
        <f>IF(N163="základní",J163,0)</f>
        <v>0</v>
      </c>
      <c r="BF163" s="201">
        <f>IF(N163="snížená",J163,0)</f>
        <v>0</v>
      </c>
      <c r="BG163" s="201">
        <f>IF(N163="zákl. přenesená",J163,0)</f>
        <v>0</v>
      </c>
      <c r="BH163" s="201">
        <f>IF(N163="sníž. přenesená",J163,0)</f>
        <v>0</v>
      </c>
      <c r="BI163" s="201">
        <f>IF(N163="nulová",J163,0)</f>
        <v>0</v>
      </c>
      <c r="BJ163" s="19" t="s">
        <v>80</v>
      </c>
      <c r="BK163" s="201">
        <f>ROUND(I163*H163,2)</f>
        <v>0</v>
      </c>
      <c r="BL163" s="19" t="s">
        <v>138</v>
      </c>
      <c r="BM163" s="200" t="s">
        <v>242</v>
      </c>
    </row>
    <row r="164" spans="1:65" s="2" customFormat="1" ht="19.2">
      <c r="A164" s="36"/>
      <c r="B164" s="37"/>
      <c r="C164" s="38"/>
      <c r="D164" s="202" t="s">
        <v>140</v>
      </c>
      <c r="E164" s="38"/>
      <c r="F164" s="203" t="s">
        <v>240</v>
      </c>
      <c r="G164" s="38"/>
      <c r="H164" s="38"/>
      <c r="I164" s="110"/>
      <c r="J164" s="38"/>
      <c r="K164" s="38"/>
      <c r="L164" s="41"/>
      <c r="M164" s="204"/>
      <c r="N164" s="205"/>
      <c r="O164" s="66"/>
      <c r="P164" s="66"/>
      <c r="Q164" s="66"/>
      <c r="R164" s="66"/>
      <c r="S164" s="66"/>
      <c r="T164" s="67"/>
      <c r="U164" s="36"/>
      <c r="V164" s="36"/>
      <c r="W164" s="36"/>
      <c r="X164" s="36"/>
      <c r="Y164" s="36"/>
      <c r="Z164" s="36"/>
      <c r="AA164" s="36"/>
      <c r="AB164" s="36"/>
      <c r="AC164" s="36"/>
      <c r="AD164" s="36"/>
      <c r="AE164" s="36"/>
      <c r="AT164" s="19" t="s">
        <v>140</v>
      </c>
      <c r="AU164" s="19" t="s">
        <v>82</v>
      </c>
    </row>
    <row r="165" spans="1:65" s="13" customFormat="1">
      <c r="B165" s="206"/>
      <c r="C165" s="207"/>
      <c r="D165" s="202" t="s">
        <v>142</v>
      </c>
      <c r="E165" s="208" t="s">
        <v>19</v>
      </c>
      <c r="F165" s="209" t="s">
        <v>243</v>
      </c>
      <c r="G165" s="207"/>
      <c r="H165" s="210">
        <v>32</v>
      </c>
      <c r="I165" s="211"/>
      <c r="J165" s="207"/>
      <c r="K165" s="207"/>
      <c r="L165" s="212"/>
      <c r="M165" s="213"/>
      <c r="N165" s="214"/>
      <c r="O165" s="214"/>
      <c r="P165" s="214"/>
      <c r="Q165" s="214"/>
      <c r="R165" s="214"/>
      <c r="S165" s="214"/>
      <c r="T165" s="215"/>
      <c r="AT165" s="216" t="s">
        <v>142</v>
      </c>
      <c r="AU165" s="216" t="s">
        <v>82</v>
      </c>
      <c r="AV165" s="13" t="s">
        <v>82</v>
      </c>
      <c r="AW165" s="13" t="s">
        <v>33</v>
      </c>
      <c r="AX165" s="13" t="s">
        <v>80</v>
      </c>
      <c r="AY165" s="216" t="s">
        <v>130</v>
      </c>
    </row>
    <row r="166" spans="1:65" s="2" customFormat="1" ht="21.75" customHeight="1">
      <c r="A166" s="36"/>
      <c r="B166" s="37"/>
      <c r="C166" s="189" t="s">
        <v>244</v>
      </c>
      <c r="D166" s="189" t="s">
        <v>133</v>
      </c>
      <c r="E166" s="190" t="s">
        <v>245</v>
      </c>
      <c r="F166" s="191" t="s">
        <v>246</v>
      </c>
      <c r="G166" s="192" t="s">
        <v>241</v>
      </c>
      <c r="H166" s="193">
        <v>160</v>
      </c>
      <c r="I166" s="194"/>
      <c r="J166" s="195">
        <f>ROUND(I166*H166,2)</f>
        <v>0</v>
      </c>
      <c r="K166" s="191" t="s">
        <v>137</v>
      </c>
      <c r="L166" s="41"/>
      <c r="M166" s="196" t="s">
        <v>19</v>
      </c>
      <c r="N166" s="197" t="s">
        <v>43</v>
      </c>
      <c r="O166" s="66"/>
      <c r="P166" s="198">
        <f>O166*H166</f>
        <v>0</v>
      </c>
      <c r="Q166" s="198">
        <v>0</v>
      </c>
      <c r="R166" s="198">
        <f>Q166*H166</f>
        <v>0</v>
      </c>
      <c r="S166" s="198">
        <v>0</v>
      </c>
      <c r="T166" s="199">
        <f>S166*H166</f>
        <v>0</v>
      </c>
      <c r="U166" s="36"/>
      <c r="V166" s="36"/>
      <c r="W166" s="36"/>
      <c r="X166" s="36"/>
      <c r="Y166" s="36"/>
      <c r="Z166" s="36"/>
      <c r="AA166" s="36"/>
      <c r="AB166" s="36"/>
      <c r="AC166" s="36"/>
      <c r="AD166" s="36"/>
      <c r="AE166" s="36"/>
      <c r="AR166" s="200" t="s">
        <v>138</v>
      </c>
      <c r="AT166" s="200" t="s">
        <v>133</v>
      </c>
      <c r="AU166" s="200" t="s">
        <v>82</v>
      </c>
      <c r="AY166" s="19" t="s">
        <v>130</v>
      </c>
      <c r="BE166" s="201">
        <f>IF(N166="základní",J166,0)</f>
        <v>0</v>
      </c>
      <c r="BF166" s="201">
        <f>IF(N166="snížená",J166,0)</f>
        <v>0</v>
      </c>
      <c r="BG166" s="201">
        <f>IF(N166="zákl. přenesená",J166,0)</f>
        <v>0</v>
      </c>
      <c r="BH166" s="201">
        <f>IF(N166="sníž. přenesená",J166,0)</f>
        <v>0</v>
      </c>
      <c r="BI166" s="201">
        <f>IF(N166="nulová",J166,0)</f>
        <v>0</v>
      </c>
      <c r="BJ166" s="19" t="s">
        <v>80</v>
      </c>
      <c r="BK166" s="201">
        <f>ROUND(I166*H166,2)</f>
        <v>0</v>
      </c>
      <c r="BL166" s="19" t="s">
        <v>138</v>
      </c>
      <c r="BM166" s="200" t="s">
        <v>247</v>
      </c>
    </row>
    <row r="167" spans="1:65" s="2" customFormat="1" ht="19.2">
      <c r="A167" s="36"/>
      <c r="B167" s="37"/>
      <c r="C167" s="38"/>
      <c r="D167" s="202" t="s">
        <v>140</v>
      </c>
      <c r="E167" s="38"/>
      <c r="F167" s="203" t="s">
        <v>248</v>
      </c>
      <c r="G167" s="38"/>
      <c r="H167" s="38"/>
      <c r="I167" s="110"/>
      <c r="J167" s="38"/>
      <c r="K167" s="38"/>
      <c r="L167" s="41"/>
      <c r="M167" s="204"/>
      <c r="N167" s="205"/>
      <c r="O167" s="66"/>
      <c r="P167" s="66"/>
      <c r="Q167" s="66"/>
      <c r="R167" s="66"/>
      <c r="S167" s="66"/>
      <c r="T167" s="67"/>
      <c r="U167" s="36"/>
      <c r="V167" s="36"/>
      <c r="W167" s="36"/>
      <c r="X167" s="36"/>
      <c r="Y167" s="36"/>
      <c r="Z167" s="36"/>
      <c r="AA167" s="36"/>
      <c r="AB167" s="36"/>
      <c r="AC167" s="36"/>
      <c r="AD167" s="36"/>
      <c r="AE167" s="36"/>
      <c r="AT167" s="19" t="s">
        <v>140</v>
      </c>
      <c r="AU167" s="19" t="s">
        <v>82</v>
      </c>
    </row>
    <row r="168" spans="1:65" s="13" customFormat="1">
      <c r="B168" s="206"/>
      <c r="C168" s="207"/>
      <c r="D168" s="202" t="s">
        <v>142</v>
      </c>
      <c r="E168" s="208" t="s">
        <v>19</v>
      </c>
      <c r="F168" s="209" t="s">
        <v>249</v>
      </c>
      <c r="G168" s="207"/>
      <c r="H168" s="210">
        <v>160</v>
      </c>
      <c r="I168" s="211"/>
      <c r="J168" s="207"/>
      <c r="K168" s="207"/>
      <c r="L168" s="212"/>
      <c r="M168" s="213"/>
      <c r="N168" s="214"/>
      <c r="O168" s="214"/>
      <c r="P168" s="214"/>
      <c r="Q168" s="214"/>
      <c r="R168" s="214"/>
      <c r="S168" s="214"/>
      <c r="T168" s="215"/>
      <c r="AT168" s="216" t="s">
        <v>142</v>
      </c>
      <c r="AU168" s="216" t="s">
        <v>82</v>
      </c>
      <c r="AV168" s="13" t="s">
        <v>82</v>
      </c>
      <c r="AW168" s="13" t="s">
        <v>33</v>
      </c>
      <c r="AX168" s="13" t="s">
        <v>80</v>
      </c>
      <c r="AY168" s="216" t="s">
        <v>130</v>
      </c>
    </row>
    <row r="169" spans="1:65" s="2" customFormat="1" ht="21.75" customHeight="1">
      <c r="A169" s="36"/>
      <c r="B169" s="37"/>
      <c r="C169" s="189" t="s">
        <v>250</v>
      </c>
      <c r="D169" s="189" t="s">
        <v>133</v>
      </c>
      <c r="E169" s="190" t="s">
        <v>251</v>
      </c>
      <c r="F169" s="191" t="s">
        <v>252</v>
      </c>
      <c r="G169" s="192" t="s">
        <v>241</v>
      </c>
      <c r="H169" s="193">
        <v>32</v>
      </c>
      <c r="I169" s="194"/>
      <c r="J169" s="195">
        <f>ROUND(I169*H169,2)</f>
        <v>0</v>
      </c>
      <c r="K169" s="191" t="s">
        <v>137</v>
      </c>
      <c r="L169" s="41"/>
      <c r="M169" s="196" t="s">
        <v>19</v>
      </c>
      <c r="N169" s="197" t="s">
        <v>43</v>
      </c>
      <c r="O169" s="66"/>
      <c r="P169" s="198">
        <f>O169*H169</f>
        <v>0</v>
      </c>
      <c r="Q169" s="198">
        <v>0</v>
      </c>
      <c r="R169" s="198">
        <f>Q169*H169</f>
        <v>0</v>
      </c>
      <c r="S169" s="198">
        <v>0</v>
      </c>
      <c r="T169" s="199">
        <f>S169*H169</f>
        <v>0</v>
      </c>
      <c r="U169" s="36"/>
      <c r="V169" s="36"/>
      <c r="W169" s="36"/>
      <c r="X169" s="36"/>
      <c r="Y169" s="36"/>
      <c r="Z169" s="36"/>
      <c r="AA169" s="36"/>
      <c r="AB169" s="36"/>
      <c r="AC169" s="36"/>
      <c r="AD169" s="36"/>
      <c r="AE169" s="36"/>
      <c r="AR169" s="200" t="s">
        <v>138</v>
      </c>
      <c r="AT169" s="200" t="s">
        <v>133</v>
      </c>
      <c r="AU169" s="200" t="s">
        <v>82</v>
      </c>
      <c r="AY169" s="19" t="s">
        <v>130</v>
      </c>
      <c r="BE169" s="201">
        <f>IF(N169="základní",J169,0)</f>
        <v>0</v>
      </c>
      <c r="BF169" s="201">
        <f>IF(N169="snížená",J169,0)</f>
        <v>0</v>
      </c>
      <c r="BG169" s="201">
        <f>IF(N169="zákl. přenesená",J169,0)</f>
        <v>0</v>
      </c>
      <c r="BH169" s="201">
        <f>IF(N169="sníž. přenesená",J169,0)</f>
        <v>0</v>
      </c>
      <c r="BI169" s="201">
        <f>IF(N169="nulová",J169,0)</f>
        <v>0</v>
      </c>
      <c r="BJ169" s="19" t="s">
        <v>80</v>
      </c>
      <c r="BK169" s="201">
        <f>ROUND(I169*H169,2)</f>
        <v>0</v>
      </c>
      <c r="BL169" s="19" t="s">
        <v>138</v>
      </c>
      <c r="BM169" s="200" t="s">
        <v>253</v>
      </c>
    </row>
    <row r="170" spans="1:65" s="2" customFormat="1" ht="19.2">
      <c r="A170" s="36"/>
      <c r="B170" s="37"/>
      <c r="C170" s="38"/>
      <c r="D170" s="202" t="s">
        <v>140</v>
      </c>
      <c r="E170" s="38"/>
      <c r="F170" s="203" t="s">
        <v>252</v>
      </c>
      <c r="G170" s="38"/>
      <c r="H170" s="38"/>
      <c r="I170" s="110"/>
      <c r="J170" s="38"/>
      <c r="K170" s="38"/>
      <c r="L170" s="41"/>
      <c r="M170" s="204"/>
      <c r="N170" s="205"/>
      <c r="O170" s="66"/>
      <c r="P170" s="66"/>
      <c r="Q170" s="66"/>
      <c r="R170" s="66"/>
      <c r="S170" s="66"/>
      <c r="T170" s="67"/>
      <c r="U170" s="36"/>
      <c r="V170" s="36"/>
      <c r="W170" s="36"/>
      <c r="X170" s="36"/>
      <c r="Y170" s="36"/>
      <c r="Z170" s="36"/>
      <c r="AA170" s="36"/>
      <c r="AB170" s="36"/>
      <c r="AC170" s="36"/>
      <c r="AD170" s="36"/>
      <c r="AE170" s="36"/>
      <c r="AT170" s="19" t="s">
        <v>140</v>
      </c>
      <c r="AU170" s="19" t="s">
        <v>82</v>
      </c>
    </row>
    <row r="171" spans="1:65" s="2" customFormat="1" ht="16.5" customHeight="1">
      <c r="A171" s="36"/>
      <c r="B171" s="37"/>
      <c r="C171" s="189" t="s">
        <v>254</v>
      </c>
      <c r="D171" s="189" t="s">
        <v>133</v>
      </c>
      <c r="E171" s="190" t="s">
        <v>255</v>
      </c>
      <c r="F171" s="191" t="s">
        <v>256</v>
      </c>
      <c r="G171" s="192" t="s">
        <v>164</v>
      </c>
      <c r="H171" s="193">
        <v>293.39999999999998</v>
      </c>
      <c r="I171" s="194"/>
      <c r="J171" s="195">
        <f>ROUND(I171*H171,2)</f>
        <v>0</v>
      </c>
      <c r="K171" s="191" t="s">
        <v>137</v>
      </c>
      <c r="L171" s="41"/>
      <c r="M171" s="196" t="s">
        <v>19</v>
      </c>
      <c r="N171" s="197" t="s">
        <v>43</v>
      </c>
      <c r="O171" s="66"/>
      <c r="P171" s="198">
        <f>O171*H171</f>
        <v>0</v>
      </c>
      <c r="Q171" s="198">
        <v>0</v>
      </c>
      <c r="R171" s="198">
        <f>Q171*H171</f>
        <v>0</v>
      </c>
      <c r="S171" s="198">
        <v>0</v>
      </c>
      <c r="T171" s="199">
        <f>S171*H171</f>
        <v>0</v>
      </c>
      <c r="U171" s="36"/>
      <c r="V171" s="36"/>
      <c r="W171" s="36"/>
      <c r="X171" s="36"/>
      <c r="Y171" s="36"/>
      <c r="Z171" s="36"/>
      <c r="AA171" s="36"/>
      <c r="AB171" s="36"/>
      <c r="AC171" s="36"/>
      <c r="AD171" s="36"/>
      <c r="AE171" s="36"/>
      <c r="AR171" s="200" t="s">
        <v>138</v>
      </c>
      <c r="AT171" s="200" t="s">
        <v>133</v>
      </c>
      <c r="AU171" s="200" t="s">
        <v>82</v>
      </c>
      <c r="AY171" s="19" t="s">
        <v>130</v>
      </c>
      <c r="BE171" s="201">
        <f>IF(N171="základní",J171,0)</f>
        <v>0</v>
      </c>
      <c r="BF171" s="201">
        <f>IF(N171="snížená",J171,0)</f>
        <v>0</v>
      </c>
      <c r="BG171" s="201">
        <f>IF(N171="zákl. přenesená",J171,0)</f>
        <v>0</v>
      </c>
      <c r="BH171" s="201">
        <f>IF(N171="sníž. přenesená",J171,0)</f>
        <v>0</v>
      </c>
      <c r="BI171" s="201">
        <f>IF(N171="nulová",J171,0)</f>
        <v>0</v>
      </c>
      <c r="BJ171" s="19" t="s">
        <v>80</v>
      </c>
      <c r="BK171" s="201">
        <f>ROUND(I171*H171,2)</f>
        <v>0</v>
      </c>
      <c r="BL171" s="19" t="s">
        <v>138</v>
      </c>
      <c r="BM171" s="200" t="s">
        <v>257</v>
      </c>
    </row>
    <row r="172" spans="1:65" s="2" customFormat="1" ht="19.2">
      <c r="A172" s="36"/>
      <c r="B172" s="37"/>
      <c r="C172" s="38"/>
      <c r="D172" s="202" t="s">
        <v>140</v>
      </c>
      <c r="E172" s="38"/>
      <c r="F172" s="203" t="s">
        <v>258</v>
      </c>
      <c r="G172" s="38"/>
      <c r="H172" s="38"/>
      <c r="I172" s="110"/>
      <c r="J172" s="38"/>
      <c r="K172" s="38"/>
      <c r="L172" s="41"/>
      <c r="M172" s="204"/>
      <c r="N172" s="205"/>
      <c r="O172" s="66"/>
      <c r="P172" s="66"/>
      <c r="Q172" s="66"/>
      <c r="R172" s="66"/>
      <c r="S172" s="66"/>
      <c r="T172" s="67"/>
      <c r="U172" s="36"/>
      <c r="V172" s="36"/>
      <c r="W172" s="36"/>
      <c r="X172" s="36"/>
      <c r="Y172" s="36"/>
      <c r="Z172" s="36"/>
      <c r="AA172" s="36"/>
      <c r="AB172" s="36"/>
      <c r="AC172" s="36"/>
      <c r="AD172" s="36"/>
      <c r="AE172" s="36"/>
      <c r="AT172" s="19" t="s">
        <v>140</v>
      </c>
      <c r="AU172" s="19" t="s">
        <v>82</v>
      </c>
    </row>
    <row r="173" spans="1:65" s="2" customFormat="1" ht="16.5" customHeight="1">
      <c r="A173" s="36"/>
      <c r="B173" s="37"/>
      <c r="C173" s="189" t="s">
        <v>7</v>
      </c>
      <c r="D173" s="189" t="s">
        <v>133</v>
      </c>
      <c r="E173" s="190" t="s">
        <v>259</v>
      </c>
      <c r="F173" s="191" t="s">
        <v>260</v>
      </c>
      <c r="G173" s="192" t="s">
        <v>164</v>
      </c>
      <c r="H173" s="193">
        <v>2053.8000000000002</v>
      </c>
      <c r="I173" s="194"/>
      <c r="J173" s="195">
        <f>ROUND(I173*H173,2)</f>
        <v>0</v>
      </c>
      <c r="K173" s="191" t="s">
        <v>137</v>
      </c>
      <c r="L173" s="41"/>
      <c r="M173" s="196" t="s">
        <v>19</v>
      </c>
      <c r="N173" s="197" t="s">
        <v>43</v>
      </c>
      <c r="O173" s="66"/>
      <c r="P173" s="198">
        <f>O173*H173</f>
        <v>0</v>
      </c>
      <c r="Q173" s="198">
        <v>0</v>
      </c>
      <c r="R173" s="198">
        <f>Q173*H173</f>
        <v>0</v>
      </c>
      <c r="S173" s="198">
        <v>0</v>
      </c>
      <c r="T173" s="199">
        <f>S173*H173</f>
        <v>0</v>
      </c>
      <c r="U173" s="36"/>
      <c r="V173" s="36"/>
      <c r="W173" s="36"/>
      <c r="X173" s="36"/>
      <c r="Y173" s="36"/>
      <c r="Z173" s="36"/>
      <c r="AA173" s="36"/>
      <c r="AB173" s="36"/>
      <c r="AC173" s="36"/>
      <c r="AD173" s="36"/>
      <c r="AE173" s="36"/>
      <c r="AR173" s="200" t="s">
        <v>138</v>
      </c>
      <c r="AT173" s="200" t="s">
        <v>133</v>
      </c>
      <c r="AU173" s="200" t="s">
        <v>82</v>
      </c>
      <c r="AY173" s="19" t="s">
        <v>130</v>
      </c>
      <c r="BE173" s="201">
        <f>IF(N173="základní",J173,0)</f>
        <v>0</v>
      </c>
      <c r="BF173" s="201">
        <f>IF(N173="snížená",J173,0)</f>
        <v>0</v>
      </c>
      <c r="BG173" s="201">
        <f>IF(N173="zákl. přenesená",J173,0)</f>
        <v>0</v>
      </c>
      <c r="BH173" s="201">
        <f>IF(N173="sníž. přenesená",J173,0)</f>
        <v>0</v>
      </c>
      <c r="BI173" s="201">
        <f>IF(N173="nulová",J173,0)</f>
        <v>0</v>
      </c>
      <c r="BJ173" s="19" t="s">
        <v>80</v>
      </c>
      <c r="BK173" s="201">
        <f>ROUND(I173*H173,2)</f>
        <v>0</v>
      </c>
      <c r="BL173" s="19" t="s">
        <v>138</v>
      </c>
      <c r="BM173" s="200" t="s">
        <v>261</v>
      </c>
    </row>
    <row r="174" spans="1:65" s="2" customFormat="1" ht="19.2">
      <c r="A174" s="36"/>
      <c r="B174" s="37"/>
      <c r="C174" s="38"/>
      <c r="D174" s="202" t="s">
        <v>140</v>
      </c>
      <c r="E174" s="38"/>
      <c r="F174" s="203" t="s">
        <v>262</v>
      </c>
      <c r="G174" s="38"/>
      <c r="H174" s="38"/>
      <c r="I174" s="110"/>
      <c r="J174" s="38"/>
      <c r="K174" s="38"/>
      <c r="L174" s="41"/>
      <c r="M174" s="204"/>
      <c r="N174" s="205"/>
      <c r="O174" s="66"/>
      <c r="P174" s="66"/>
      <c r="Q174" s="66"/>
      <c r="R174" s="66"/>
      <c r="S174" s="66"/>
      <c r="T174" s="67"/>
      <c r="U174" s="36"/>
      <c r="V174" s="36"/>
      <c r="W174" s="36"/>
      <c r="X174" s="36"/>
      <c r="Y174" s="36"/>
      <c r="Z174" s="36"/>
      <c r="AA174" s="36"/>
      <c r="AB174" s="36"/>
      <c r="AC174" s="36"/>
      <c r="AD174" s="36"/>
      <c r="AE174" s="36"/>
      <c r="AT174" s="19" t="s">
        <v>140</v>
      </c>
      <c r="AU174" s="19" t="s">
        <v>82</v>
      </c>
    </row>
    <row r="175" spans="1:65" s="2" customFormat="1" ht="16.5" customHeight="1">
      <c r="A175" s="36"/>
      <c r="B175" s="37"/>
      <c r="C175" s="189" t="s">
        <v>263</v>
      </c>
      <c r="D175" s="189" t="s">
        <v>133</v>
      </c>
      <c r="E175" s="190" t="s">
        <v>264</v>
      </c>
      <c r="F175" s="191" t="s">
        <v>265</v>
      </c>
      <c r="G175" s="192" t="s">
        <v>164</v>
      </c>
      <c r="H175" s="193">
        <v>293.39999999999998</v>
      </c>
      <c r="I175" s="194"/>
      <c r="J175" s="195">
        <f>ROUND(I175*H175,2)</f>
        <v>0</v>
      </c>
      <c r="K175" s="191" t="s">
        <v>137</v>
      </c>
      <c r="L175" s="41"/>
      <c r="M175" s="196" t="s">
        <v>19</v>
      </c>
      <c r="N175" s="197" t="s">
        <v>43</v>
      </c>
      <c r="O175" s="66"/>
      <c r="P175" s="198">
        <f>O175*H175</f>
        <v>0</v>
      </c>
      <c r="Q175" s="198">
        <v>0</v>
      </c>
      <c r="R175" s="198">
        <f>Q175*H175</f>
        <v>0</v>
      </c>
      <c r="S175" s="198">
        <v>0</v>
      </c>
      <c r="T175" s="199">
        <f>S175*H175</f>
        <v>0</v>
      </c>
      <c r="U175" s="36"/>
      <c r="V175" s="36"/>
      <c r="W175" s="36"/>
      <c r="X175" s="36"/>
      <c r="Y175" s="36"/>
      <c r="Z175" s="36"/>
      <c r="AA175" s="36"/>
      <c r="AB175" s="36"/>
      <c r="AC175" s="36"/>
      <c r="AD175" s="36"/>
      <c r="AE175" s="36"/>
      <c r="AR175" s="200" t="s">
        <v>138</v>
      </c>
      <c r="AT175" s="200" t="s">
        <v>133</v>
      </c>
      <c r="AU175" s="200" t="s">
        <v>82</v>
      </c>
      <c r="AY175" s="19" t="s">
        <v>130</v>
      </c>
      <c r="BE175" s="201">
        <f>IF(N175="základní",J175,0)</f>
        <v>0</v>
      </c>
      <c r="BF175" s="201">
        <f>IF(N175="snížená",J175,0)</f>
        <v>0</v>
      </c>
      <c r="BG175" s="201">
        <f>IF(N175="zákl. přenesená",J175,0)</f>
        <v>0</v>
      </c>
      <c r="BH175" s="201">
        <f>IF(N175="sníž. přenesená",J175,0)</f>
        <v>0</v>
      </c>
      <c r="BI175" s="201">
        <f>IF(N175="nulová",J175,0)</f>
        <v>0</v>
      </c>
      <c r="BJ175" s="19" t="s">
        <v>80</v>
      </c>
      <c r="BK175" s="201">
        <f>ROUND(I175*H175,2)</f>
        <v>0</v>
      </c>
      <c r="BL175" s="19" t="s">
        <v>138</v>
      </c>
      <c r="BM175" s="200" t="s">
        <v>266</v>
      </c>
    </row>
    <row r="176" spans="1:65" s="2" customFormat="1" ht="19.2">
      <c r="A176" s="36"/>
      <c r="B176" s="37"/>
      <c r="C176" s="38"/>
      <c r="D176" s="202" t="s">
        <v>140</v>
      </c>
      <c r="E176" s="38"/>
      <c r="F176" s="203" t="s">
        <v>267</v>
      </c>
      <c r="G176" s="38"/>
      <c r="H176" s="38"/>
      <c r="I176" s="110"/>
      <c r="J176" s="38"/>
      <c r="K176" s="38"/>
      <c r="L176" s="41"/>
      <c r="M176" s="204"/>
      <c r="N176" s="205"/>
      <c r="O176" s="66"/>
      <c r="P176" s="66"/>
      <c r="Q176" s="66"/>
      <c r="R176" s="66"/>
      <c r="S176" s="66"/>
      <c r="T176" s="67"/>
      <c r="U176" s="36"/>
      <c r="V176" s="36"/>
      <c r="W176" s="36"/>
      <c r="X176" s="36"/>
      <c r="Y176" s="36"/>
      <c r="Z176" s="36"/>
      <c r="AA176" s="36"/>
      <c r="AB176" s="36"/>
      <c r="AC176" s="36"/>
      <c r="AD176" s="36"/>
      <c r="AE176" s="36"/>
      <c r="AT176" s="19" t="s">
        <v>140</v>
      </c>
      <c r="AU176" s="19" t="s">
        <v>82</v>
      </c>
    </row>
    <row r="177" spans="1:65" s="2" customFormat="1" ht="16.5" customHeight="1">
      <c r="A177" s="36"/>
      <c r="B177" s="37"/>
      <c r="C177" s="189" t="s">
        <v>268</v>
      </c>
      <c r="D177" s="189" t="s">
        <v>133</v>
      </c>
      <c r="E177" s="190" t="s">
        <v>269</v>
      </c>
      <c r="F177" s="191" t="s">
        <v>270</v>
      </c>
      <c r="G177" s="192" t="s">
        <v>241</v>
      </c>
      <c r="H177" s="193">
        <v>2</v>
      </c>
      <c r="I177" s="194"/>
      <c r="J177" s="195">
        <f>ROUND(I177*H177,2)</f>
        <v>0</v>
      </c>
      <c r="K177" s="191" t="s">
        <v>137</v>
      </c>
      <c r="L177" s="41"/>
      <c r="M177" s="196" t="s">
        <v>19</v>
      </c>
      <c r="N177" s="197" t="s">
        <v>43</v>
      </c>
      <c r="O177" s="66"/>
      <c r="P177" s="198">
        <f>O177*H177</f>
        <v>0</v>
      </c>
      <c r="Q177" s="198">
        <v>0</v>
      </c>
      <c r="R177" s="198">
        <f>Q177*H177</f>
        <v>0</v>
      </c>
      <c r="S177" s="198">
        <v>0</v>
      </c>
      <c r="T177" s="199">
        <f>S177*H177</f>
        <v>0</v>
      </c>
      <c r="U177" s="36"/>
      <c r="V177" s="36"/>
      <c r="W177" s="36"/>
      <c r="X177" s="36"/>
      <c r="Y177" s="36"/>
      <c r="Z177" s="36"/>
      <c r="AA177" s="36"/>
      <c r="AB177" s="36"/>
      <c r="AC177" s="36"/>
      <c r="AD177" s="36"/>
      <c r="AE177" s="36"/>
      <c r="AR177" s="200" t="s">
        <v>138</v>
      </c>
      <c r="AT177" s="200" t="s">
        <v>133</v>
      </c>
      <c r="AU177" s="200" t="s">
        <v>82</v>
      </c>
      <c r="AY177" s="19" t="s">
        <v>130</v>
      </c>
      <c r="BE177" s="201">
        <f>IF(N177="základní",J177,0)</f>
        <v>0</v>
      </c>
      <c r="BF177" s="201">
        <f>IF(N177="snížená",J177,0)</f>
        <v>0</v>
      </c>
      <c r="BG177" s="201">
        <f>IF(N177="zákl. přenesená",J177,0)</f>
        <v>0</v>
      </c>
      <c r="BH177" s="201">
        <f>IF(N177="sníž. přenesená",J177,0)</f>
        <v>0</v>
      </c>
      <c r="BI177" s="201">
        <f>IF(N177="nulová",J177,0)</f>
        <v>0</v>
      </c>
      <c r="BJ177" s="19" t="s">
        <v>80</v>
      </c>
      <c r="BK177" s="201">
        <f>ROUND(I177*H177,2)</f>
        <v>0</v>
      </c>
      <c r="BL177" s="19" t="s">
        <v>138</v>
      </c>
      <c r="BM177" s="200" t="s">
        <v>271</v>
      </c>
    </row>
    <row r="178" spans="1:65" s="2" customFormat="1" ht="19.2">
      <c r="A178" s="36"/>
      <c r="B178" s="37"/>
      <c r="C178" s="38"/>
      <c r="D178" s="202" t="s">
        <v>140</v>
      </c>
      <c r="E178" s="38"/>
      <c r="F178" s="203" t="s">
        <v>272</v>
      </c>
      <c r="G178" s="38"/>
      <c r="H178" s="38"/>
      <c r="I178" s="110"/>
      <c r="J178" s="38"/>
      <c r="K178" s="38"/>
      <c r="L178" s="41"/>
      <c r="M178" s="204"/>
      <c r="N178" s="205"/>
      <c r="O178" s="66"/>
      <c r="P178" s="66"/>
      <c r="Q178" s="66"/>
      <c r="R178" s="66"/>
      <c r="S178" s="66"/>
      <c r="T178" s="67"/>
      <c r="U178" s="36"/>
      <c r="V178" s="36"/>
      <c r="W178" s="36"/>
      <c r="X178" s="36"/>
      <c r="Y178" s="36"/>
      <c r="Z178" s="36"/>
      <c r="AA178" s="36"/>
      <c r="AB178" s="36"/>
      <c r="AC178" s="36"/>
      <c r="AD178" s="36"/>
      <c r="AE178" s="36"/>
      <c r="AT178" s="19" t="s">
        <v>140</v>
      </c>
      <c r="AU178" s="19" t="s">
        <v>82</v>
      </c>
    </row>
    <row r="179" spans="1:65" s="13" customFormat="1" ht="20.399999999999999">
      <c r="B179" s="206"/>
      <c r="C179" s="207"/>
      <c r="D179" s="202" t="s">
        <v>142</v>
      </c>
      <c r="E179" s="208" t="s">
        <v>19</v>
      </c>
      <c r="F179" s="209" t="s">
        <v>273</v>
      </c>
      <c r="G179" s="207"/>
      <c r="H179" s="210">
        <v>2</v>
      </c>
      <c r="I179" s="211"/>
      <c r="J179" s="207"/>
      <c r="K179" s="207"/>
      <c r="L179" s="212"/>
      <c r="M179" s="213"/>
      <c r="N179" s="214"/>
      <c r="O179" s="214"/>
      <c r="P179" s="214"/>
      <c r="Q179" s="214"/>
      <c r="R179" s="214"/>
      <c r="S179" s="214"/>
      <c r="T179" s="215"/>
      <c r="AT179" s="216" t="s">
        <v>142</v>
      </c>
      <c r="AU179" s="216" t="s">
        <v>82</v>
      </c>
      <c r="AV179" s="13" t="s">
        <v>82</v>
      </c>
      <c r="AW179" s="13" t="s">
        <v>33</v>
      </c>
      <c r="AX179" s="13" t="s">
        <v>80</v>
      </c>
      <c r="AY179" s="216" t="s">
        <v>130</v>
      </c>
    </row>
    <row r="180" spans="1:65" s="2" customFormat="1" ht="21.75" customHeight="1">
      <c r="A180" s="36"/>
      <c r="B180" s="37"/>
      <c r="C180" s="189" t="s">
        <v>274</v>
      </c>
      <c r="D180" s="189" t="s">
        <v>133</v>
      </c>
      <c r="E180" s="190" t="s">
        <v>275</v>
      </c>
      <c r="F180" s="191" t="s">
        <v>276</v>
      </c>
      <c r="G180" s="192" t="s">
        <v>241</v>
      </c>
      <c r="H180" s="193">
        <v>14</v>
      </c>
      <c r="I180" s="194"/>
      <c r="J180" s="195">
        <f>ROUND(I180*H180,2)</f>
        <v>0</v>
      </c>
      <c r="K180" s="191" t="s">
        <v>137</v>
      </c>
      <c r="L180" s="41"/>
      <c r="M180" s="196" t="s">
        <v>19</v>
      </c>
      <c r="N180" s="197" t="s">
        <v>43</v>
      </c>
      <c r="O180" s="66"/>
      <c r="P180" s="198">
        <f>O180*H180</f>
        <v>0</v>
      </c>
      <c r="Q180" s="198">
        <v>0</v>
      </c>
      <c r="R180" s="198">
        <f>Q180*H180</f>
        <v>0</v>
      </c>
      <c r="S180" s="198">
        <v>0</v>
      </c>
      <c r="T180" s="199">
        <f>S180*H180</f>
        <v>0</v>
      </c>
      <c r="U180" s="36"/>
      <c r="V180" s="36"/>
      <c r="W180" s="36"/>
      <c r="X180" s="36"/>
      <c r="Y180" s="36"/>
      <c r="Z180" s="36"/>
      <c r="AA180" s="36"/>
      <c r="AB180" s="36"/>
      <c r="AC180" s="36"/>
      <c r="AD180" s="36"/>
      <c r="AE180" s="36"/>
      <c r="AR180" s="200" t="s">
        <v>138</v>
      </c>
      <c r="AT180" s="200" t="s">
        <v>133</v>
      </c>
      <c r="AU180" s="200" t="s">
        <v>82</v>
      </c>
      <c r="AY180" s="19" t="s">
        <v>130</v>
      </c>
      <c r="BE180" s="201">
        <f>IF(N180="základní",J180,0)</f>
        <v>0</v>
      </c>
      <c r="BF180" s="201">
        <f>IF(N180="snížená",J180,0)</f>
        <v>0</v>
      </c>
      <c r="BG180" s="201">
        <f>IF(N180="zákl. přenesená",J180,0)</f>
        <v>0</v>
      </c>
      <c r="BH180" s="201">
        <f>IF(N180="sníž. přenesená",J180,0)</f>
        <v>0</v>
      </c>
      <c r="BI180" s="201">
        <f>IF(N180="nulová",J180,0)</f>
        <v>0</v>
      </c>
      <c r="BJ180" s="19" t="s">
        <v>80</v>
      </c>
      <c r="BK180" s="201">
        <f>ROUND(I180*H180,2)</f>
        <v>0</v>
      </c>
      <c r="BL180" s="19" t="s">
        <v>138</v>
      </c>
      <c r="BM180" s="200" t="s">
        <v>277</v>
      </c>
    </row>
    <row r="181" spans="1:65" s="2" customFormat="1" ht="19.2">
      <c r="A181" s="36"/>
      <c r="B181" s="37"/>
      <c r="C181" s="38"/>
      <c r="D181" s="202" t="s">
        <v>140</v>
      </c>
      <c r="E181" s="38"/>
      <c r="F181" s="203" t="s">
        <v>278</v>
      </c>
      <c r="G181" s="38"/>
      <c r="H181" s="38"/>
      <c r="I181" s="110"/>
      <c r="J181" s="38"/>
      <c r="K181" s="38"/>
      <c r="L181" s="41"/>
      <c r="M181" s="204"/>
      <c r="N181" s="205"/>
      <c r="O181" s="66"/>
      <c r="P181" s="66"/>
      <c r="Q181" s="66"/>
      <c r="R181" s="66"/>
      <c r="S181" s="66"/>
      <c r="T181" s="67"/>
      <c r="U181" s="36"/>
      <c r="V181" s="36"/>
      <c r="W181" s="36"/>
      <c r="X181" s="36"/>
      <c r="Y181" s="36"/>
      <c r="Z181" s="36"/>
      <c r="AA181" s="36"/>
      <c r="AB181" s="36"/>
      <c r="AC181" s="36"/>
      <c r="AD181" s="36"/>
      <c r="AE181" s="36"/>
      <c r="AT181" s="19" t="s">
        <v>140</v>
      </c>
      <c r="AU181" s="19" t="s">
        <v>82</v>
      </c>
    </row>
    <row r="182" spans="1:65" s="13" customFormat="1">
      <c r="B182" s="206"/>
      <c r="C182" s="207"/>
      <c r="D182" s="202" t="s">
        <v>142</v>
      </c>
      <c r="E182" s="208" t="s">
        <v>19</v>
      </c>
      <c r="F182" s="209" t="s">
        <v>279</v>
      </c>
      <c r="G182" s="207"/>
      <c r="H182" s="210">
        <v>14</v>
      </c>
      <c r="I182" s="211"/>
      <c r="J182" s="207"/>
      <c r="K182" s="207"/>
      <c r="L182" s="212"/>
      <c r="M182" s="213"/>
      <c r="N182" s="214"/>
      <c r="O182" s="214"/>
      <c r="P182" s="214"/>
      <c r="Q182" s="214"/>
      <c r="R182" s="214"/>
      <c r="S182" s="214"/>
      <c r="T182" s="215"/>
      <c r="AT182" s="216" t="s">
        <v>142</v>
      </c>
      <c r="AU182" s="216" t="s">
        <v>82</v>
      </c>
      <c r="AV182" s="13" t="s">
        <v>82</v>
      </c>
      <c r="AW182" s="13" t="s">
        <v>33</v>
      </c>
      <c r="AX182" s="13" t="s">
        <v>80</v>
      </c>
      <c r="AY182" s="216" t="s">
        <v>130</v>
      </c>
    </row>
    <row r="183" spans="1:65" s="2" customFormat="1" ht="16.5" customHeight="1">
      <c r="A183" s="36"/>
      <c r="B183" s="37"/>
      <c r="C183" s="189" t="s">
        <v>280</v>
      </c>
      <c r="D183" s="189" t="s">
        <v>133</v>
      </c>
      <c r="E183" s="190" t="s">
        <v>281</v>
      </c>
      <c r="F183" s="191" t="s">
        <v>282</v>
      </c>
      <c r="G183" s="192" t="s">
        <v>241</v>
      </c>
      <c r="H183" s="193">
        <v>2</v>
      </c>
      <c r="I183" s="194"/>
      <c r="J183" s="195">
        <f>ROUND(I183*H183,2)</f>
        <v>0</v>
      </c>
      <c r="K183" s="191" t="s">
        <v>137</v>
      </c>
      <c r="L183" s="41"/>
      <c r="M183" s="196" t="s">
        <v>19</v>
      </c>
      <c r="N183" s="197" t="s">
        <v>43</v>
      </c>
      <c r="O183" s="66"/>
      <c r="P183" s="198">
        <f>O183*H183</f>
        <v>0</v>
      </c>
      <c r="Q183" s="198">
        <v>0</v>
      </c>
      <c r="R183" s="198">
        <f>Q183*H183</f>
        <v>0</v>
      </c>
      <c r="S183" s="198">
        <v>0</v>
      </c>
      <c r="T183" s="199">
        <f>S183*H183</f>
        <v>0</v>
      </c>
      <c r="U183" s="36"/>
      <c r="V183" s="36"/>
      <c r="W183" s="36"/>
      <c r="X183" s="36"/>
      <c r="Y183" s="36"/>
      <c r="Z183" s="36"/>
      <c r="AA183" s="36"/>
      <c r="AB183" s="36"/>
      <c r="AC183" s="36"/>
      <c r="AD183" s="36"/>
      <c r="AE183" s="36"/>
      <c r="AR183" s="200" t="s">
        <v>138</v>
      </c>
      <c r="AT183" s="200" t="s">
        <v>133</v>
      </c>
      <c r="AU183" s="200" t="s">
        <v>82</v>
      </c>
      <c r="AY183" s="19" t="s">
        <v>130</v>
      </c>
      <c r="BE183" s="201">
        <f>IF(N183="základní",J183,0)</f>
        <v>0</v>
      </c>
      <c r="BF183" s="201">
        <f>IF(N183="snížená",J183,0)</f>
        <v>0</v>
      </c>
      <c r="BG183" s="201">
        <f>IF(N183="zákl. přenesená",J183,0)</f>
        <v>0</v>
      </c>
      <c r="BH183" s="201">
        <f>IF(N183="sníž. přenesená",J183,0)</f>
        <v>0</v>
      </c>
      <c r="BI183" s="201">
        <f>IF(N183="nulová",J183,0)</f>
        <v>0</v>
      </c>
      <c r="BJ183" s="19" t="s">
        <v>80</v>
      </c>
      <c r="BK183" s="201">
        <f>ROUND(I183*H183,2)</f>
        <v>0</v>
      </c>
      <c r="BL183" s="19" t="s">
        <v>138</v>
      </c>
      <c r="BM183" s="200" t="s">
        <v>283</v>
      </c>
    </row>
    <row r="184" spans="1:65" s="2" customFormat="1" ht="19.2">
      <c r="A184" s="36"/>
      <c r="B184" s="37"/>
      <c r="C184" s="38"/>
      <c r="D184" s="202" t="s">
        <v>140</v>
      </c>
      <c r="E184" s="38"/>
      <c r="F184" s="203" t="s">
        <v>284</v>
      </c>
      <c r="G184" s="38"/>
      <c r="H184" s="38"/>
      <c r="I184" s="110"/>
      <c r="J184" s="38"/>
      <c r="K184" s="38"/>
      <c r="L184" s="41"/>
      <c r="M184" s="204"/>
      <c r="N184" s="205"/>
      <c r="O184" s="66"/>
      <c r="P184" s="66"/>
      <c r="Q184" s="66"/>
      <c r="R184" s="66"/>
      <c r="S184" s="66"/>
      <c r="T184" s="67"/>
      <c r="U184" s="36"/>
      <c r="V184" s="36"/>
      <c r="W184" s="36"/>
      <c r="X184" s="36"/>
      <c r="Y184" s="36"/>
      <c r="Z184" s="36"/>
      <c r="AA184" s="36"/>
      <c r="AB184" s="36"/>
      <c r="AC184" s="36"/>
      <c r="AD184" s="36"/>
      <c r="AE184" s="36"/>
      <c r="AT184" s="19" t="s">
        <v>140</v>
      </c>
      <c r="AU184" s="19" t="s">
        <v>82</v>
      </c>
    </row>
    <row r="185" spans="1:65" s="2" customFormat="1" ht="21.75" customHeight="1">
      <c r="A185" s="36"/>
      <c r="B185" s="37"/>
      <c r="C185" s="189" t="s">
        <v>285</v>
      </c>
      <c r="D185" s="189" t="s">
        <v>133</v>
      </c>
      <c r="E185" s="190" t="s">
        <v>286</v>
      </c>
      <c r="F185" s="191" t="s">
        <v>287</v>
      </c>
      <c r="G185" s="192" t="s">
        <v>164</v>
      </c>
      <c r="H185" s="193">
        <v>57.790999999999997</v>
      </c>
      <c r="I185" s="194"/>
      <c r="J185" s="195">
        <f>ROUND(I185*H185,2)</f>
        <v>0</v>
      </c>
      <c r="K185" s="191" t="s">
        <v>137</v>
      </c>
      <c r="L185" s="41"/>
      <c r="M185" s="196" t="s">
        <v>19</v>
      </c>
      <c r="N185" s="197" t="s">
        <v>43</v>
      </c>
      <c r="O185" s="66"/>
      <c r="P185" s="198">
        <f>O185*H185</f>
        <v>0</v>
      </c>
      <c r="Q185" s="198">
        <v>1.2999999999999999E-4</v>
      </c>
      <c r="R185" s="198">
        <f>Q185*H185</f>
        <v>7.512829999999999E-3</v>
      </c>
      <c r="S185" s="198">
        <v>0</v>
      </c>
      <c r="T185" s="199">
        <f>S185*H185</f>
        <v>0</v>
      </c>
      <c r="U185" s="36"/>
      <c r="V185" s="36"/>
      <c r="W185" s="36"/>
      <c r="X185" s="36"/>
      <c r="Y185" s="36"/>
      <c r="Z185" s="36"/>
      <c r="AA185" s="36"/>
      <c r="AB185" s="36"/>
      <c r="AC185" s="36"/>
      <c r="AD185" s="36"/>
      <c r="AE185" s="36"/>
      <c r="AR185" s="200" t="s">
        <v>138</v>
      </c>
      <c r="AT185" s="200" t="s">
        <v>133</v>
      </c>
      <c r="AU185" s="200" t="s">
        <v>82</v>
      </c>
      <c r="AY185" s="19" t="s">
        <v>130</v>
      </c>
      <c r="BE185" s="201">
        <f>IF(N185="základní",J185,0)</f>
        <v>0</v>
      </c>
      <c r="BF185" s="201">
        <f>IF(N185="snížená",J185,0)</f>
        <v>0</v>
      </c>
      <c r="BG185" s="201">
        <f>IF(N185="zákl. přenesená",J185,0)</f>
        <v>0</v>
      </c>
      <c r="BH185" s="201">
        <f>IF(N185="sníž. přenesená",J185,0)</f>
        <v>0</v>
      </c>
      <c r="BI185" s="201">
        <f>IF(N185="nulová",J185,0)</f>
        <v>0</v>
      </c>
      <c r="BJ185" s="19" t="s">
        <v>80</v>
      </c>
      <c r="BK185" s="201">
        <f>ROUND(I185*H185,2)</f>
        <v>0</v>
      </c>
      <c r="BL185" s="19" t="s">
        <v>138</v>
      </c>
      <c r="BM185" s="200" t="s">
        <v>288</v>
      </c>
    </row>
    <row r="186" spans="1:65" s="2" customFormat="1" ht="19.2">
      <c r="A186" s="36"/>
      <c r="B186" s="37"/>
      <c r="C186" s="38"/>
      <c r="D186" s="202" t="s">
        <v>140</v>
      </c>
      <c r="E186" s="38"/>
      <c r="F186" s="203" t="s">
        <v>289</v>
      </c>
      <c r="G186" s="38"/>
      <c r="H186" s="38"/>
      <c r="I186" s="110"/>
      <c r="J186" s="38"/>
      <c r="K186" s="38"/>
      <c r="L186" s="41"/>
      <c r="M186" s="204"/>
      <c r="N186" s="205"/>
      <c r="O186" s="66"/>
      <c r="P186" s="66"/>
      <c r="Q186" s="66"/>
      <c r="R186" s="66"/>
      <c r="S186" s="66"/>
      <c r="T186" s="67"/>
      <c r="U186" s="36"/>
      <c r="V186" s="36"/>
      <c r="W186" s="36"/>
      <c r="X186" s="36"/>
      <c r="Y186" s="36"/>
      <c r="Z186" s="36"/>
      <c r="AA186" s="36"/>
      <c r="AB186" s="36"/>
      <c r="AC186" s="36"/>
      <c r="AD186" s="36"/>
      <c r="AE186" s="36"/>
      <c r="AT186" s="19" t="s">
        <v>140</v>
      </c>
      <c r="AU186" s="19" t="s">
        <v>82</v>
      </c>
    </row>
    <row r="187" spans="1:65" s="14" customFormat="1">
      <c r="B187" s="227"/>
      <c r="C187" s="228"/>
      <c r="D187" s="202" t="s">
        <v>142</v>
      </c>
      <c r="E187" s="229" t="s">
        <v>19</v>
      </c>
      <c r="F187" s="230" t="s">
        <v>290</v>
      </c>
      <c r="G187" s="228"/>
      <c r="H187" s="229" t="s">
        <v>19</v>
      </c>
      <c r="I187" s="231"/>
      <c r="J187" s="228"/>
      <c r="K187" s="228"/>
      <c r="L187" s="232"/>
      <c r="M187" s="233"/>
      <c r="N187" s="234"/>
      <c r="O187" s="234"/>
      <c r="P187" s="234"/>
      <c r="Q187" s="234"/>
      <c r="R187" s="234"/>
      <c r="S187" s="234"/>
      <c r="T187" s="235"/>
      <c r="AT187" s="236" t="s">
        <v>142</v>
      </c>
      <c r="AU187" s="236" t="s">
        <v>82</v>
      </c>
      <c r="AV187" s="14" t="s">
        <v>80</v>
      </c>
      <c r="AW187" s="14" t="s">
        <v>33</v>
      </c>
      <c r="AX187" s="14" t="s">
        <v>72</v>
      </c>
      <c r="AY187" s="236" t="s">
        <v>130</v>
      </c>
    </row>
    <row r="188" spans="1:65" s="13" customFormat="1">
      <c r="B188" s="206"/>
      <c r="C188" s="207"/>
      <c r="D188" s="202" t="s">
        <v>142</v>
      </c>
      <c r="E188" s="208" t="s">
        <v>19</v>
      </c>
      <c r="F188" s="209" t="s">
        <v>291</v>
      </c>
      <c r="G188" s="207"/>
      <c r="H188" s="210">
        <v>51.790999999999997</v>
      </c>
      <c r="I188" s="211"/>
      <c r="J188" s="207"/>
      <c r="K188" s="207"/>
      <c r="L188" s="212"/>
      <c r="M188" s="213"/>
      <c r="N188" s="214"/>
      <c r="O188" s="214"/>
      <c r="P188" s="214"/>
      <c r="Q188" s="214"/>
      <c r="R188" s="214"/>
      <c r="S188" s="214"/>
      <c r="T188" s="215"/>
      <c r="AT188" s="216" t="s">
        <v>142</v>
      </c>
      <c r="AU188" s="216" t="s">
        <v>82</v>
      </c>
      <c r="AV188" s="13" t="s">
        <v>82</v>
      </c>
      <c r="AW188" s="13" t="s">
        <v>33</v>
      </c>
      <c r="AX188" s="13" t="s">
        <v>72</v>
      </c>
      <c r="AY188" s="216" t="s">
        <v>130</v>
      </c>
    </row>
    <row r="189" spans="1:65" s="13" customFormat="1">
      <c r="B189" s="206"/>
      <c r="C189" s="207"/>
      <c r="D189" s="202" t="s">
        <v>142</v>
      </c>
      <c r="E189" s="208" t="s">
        <v>19</v>
      </c>
      <c r="F189" s="209" t="s">
        <v>292</v>
      </c>
      <c r="G189" s="207"/>
      <c r="H189" s="210">
        <v>6</v>
      </c>
      <c r="I189" s="211"/>
      <c r="J189" s="207"/>
      <c r="K189" s="207"/>
      <c r="L189" s="212"/>
      <c r="M189" s="213"/>
      <c r="N189" s="214"/>
      <c r="O189" s="214"/>
      <c r="P189" s="214"/>
      <c r="Q189" s="214"/>
      <c r="R189" s="214"/>
      <c r="S189" s="214"/>
      <c r="T189" s="215"/>
      <c r="AT189" s="216" t="s">
        <v>142</v>
      </c>
      <c r="AU189" s="216" t="s">
        <v>82</v>
      </c>
      <c r="AV189" s="13" t="s">
        <v>82</v>
      </c>
      <c r="AW189" s="13" t="s">
        <v>33</v>
      </c>
      <c r="AX189" s="13" t="s">
        <v>72</v>
      </c>
      <c r="AY189" s="216" t="s">
        <v>130</v>
      </c>
    </row>
    <row r="190" spans="1:65" s="15" customFormat="1">
      <c r="B190" s="237"/>
      <c r="C190" s="238"/>
      <c r="D190" s="202" t="s">
        <v>142</v>
      </c>
      <c r="E190" s="239" t="s">
        <v>19</v>
      </c>
      <c r="F190" s="240" t="s">
        <v>171</v>
      </c>
      <c r="G190" s="238"/>
      <c r="H190" s="241">
        <v>57.790999999999997</v>
      </c>
      <c r="I190" s="242"/>
      <c r="J190" s="238"/>
      <c r="K190" s="238"/>
      <c r="L190" s="243"/>
      <c r="M190" s="244"/>
      <c r="N190" s="245"/>
      <c r="O190" s="245"/>
      <c r="P190" s="245"/>
      <c r="Q190" s="245"/>
      <c r="R190" s="245"/>
      <c r="S190" s="245"/>
      <c r="T190" s="246"/>
      <c r="AT190" s="247" t="s">
        <v>142</v>
      </c>
      <c r="AU190" s="247" t="s">
        <v>82</v>
      </c>
      <c r="AV190" s="15" t="s">
        <v>138</v>
      </c>
      <c r="AW190" s="15" t="s">
        <v>33</v>
      </c>
      <c r="AX190" s="15" t="s">
        <v>80</v>
      </c>
      <c r="AY190" s="247" t="s">
        <v>130</v>
      </c>
    </row>
    <row r="191" spans="1:65" s="2" customFormat="1" ht="21.75" customHeight="1">
      <c r="A191" s="36"/>
      <c r="B191" s="37"/>
      <c r="C191" s="189" t="s">
        <v>293</v>
      </c>
      <c r="D191" s="189" t="s">
        <v>133</v>
      </c>
      <c r="E191" s="190" t="s">
        <v>294</v>
      </c>
      <c r="F191" s="191" t="s">
        <v>295</v>
      </c>
      <c r="G191" s="192" t="s">
        <v>164</v>
      </c>
      <c r="H191" s="193">
        <v>113.404</v>
      </c>
      <c r="I191" s="194"/>
      <c r="J191" s="195">
        <f>ROUND(I191*H191,2)</f>
        <v>0</v>
      </c>
      <c r="K191" s="191" t="s">
        <v>137</v>
      </c>
      <c r="L191" s="41"/>
      <c r="M191" s="196" t="s">
        <v>19</v>
      </c>
      <c r="N191" s="197" t="s">
        <v>43</v>
      </c>
      <c r="O191" s="66"/>
      <c r="P191" s="198">
        <f>O191*H191</f>
        <v>0</v>
      </c>
      <c r="Q191" s="198">
        <v>2.1000000000000001E-4</v>
      </c>
      <c r="R191" s="198">
        <f>Q191*H191</f>
        <v>2.381484E-2</v>
      </c>
      <c r="S191" s="198">
        <v>0</v>
      </c>
      <c r="T191" s="199">
        <f>S191*H191</f>
        <v>0</v>
      </c>
      <c r="U191" s="36"/>
      <c r="V191" s="36"/>
      <c r="W191" s="36"/>
      <c r="X191" s="36"/>
      <c r="Y191" s="36"/>
      <c r="Z191" s="36"/>
      <c r="AA191" s="36"/>
      <c r="AB191" s="36"/>
      <c r="AC191" s="36"/>
      <c r="AD191" s="36"/>
      <c r="AE191" s="36"/>
      <c r="AR191" s="200" t="s">
        <v>138</v>
      </c>
      <c r="AT191" s="200" t="s">
        <v>133</v>
      </c>
      <c r="AU191" s="200" t="s">
        <v>82</v>
      </c>
      <c r="AY191" s="19" t="s">
        <v>130</v>
      </c>
      <c r="BE191" s="201">
        <f>IF(N191="základní",J191,0)</f>
        <v>0</v>
      </c>
      <c r="BF191" s="201">
        <f>IF(N191="snížená",J191,0)</f>
        <v>0</v>
      </c>
      <c r="BG191" s="201">
        <f>IF(N191="zákl. přenesená",J191,0)</f>
        <v>0</v>
      </c>
      <c r="BH191" s="201">
        <f>IF(N191="sníž. přenesená",J191,0)</f>
        <v>0</v>
      </c>
      <c r="BI191" s="201">
        <f>IF(N191="nulová",J191,0)</f>
        <v>0</v>
      </c>
      <c r="BJ191" s="19" t="s">
        <v>80</v>
      </c>
      <c r="BK191" s="201">
        <f>ROUND(I191*H191,2)</f>
        <v>0</v>
      </c>
      <c r="BL191" s="19" t="s">
        <v>138</v>
      </c>
      <c r="BM191" s="200" t="s">
        <v>296</v>
      </c>
    </row>
    <row r="192" spans="1:65" s="2" customFormat="1" ht="28.8">
      <c r="A192" s="36"/>
      <c r="B192" s="37"/>
      <c r="C192" s="38"/>
      <c r="D192" s="202" t="s">
        <v>140</v>
      </c>
      <c r="E192" s="38"/>
      <c r="F192" s="203" t="s">
        <v>297</v>
      </c>
      <c r="G192" s="38"/>
      <c r="H192" s="38"/>
      <c r="I192" s="110"/>
      <c r="J192" s="38"/>
      <c r="K192" s="38"/>
      <c r="L192" s="41"/>
      <c r="M192" s="204"/>
      <c r="N192" s="205"/>
      <c r="O192" s="66"/>
      <c r="P192" s="66"/>
      <c r="Q192" s="66"/>
      <c r="R192" s="66"/>
      <c r="S192" s="66"/>
      <c r="T192" s="67"/>
      <c r="U192" s="36"/>
      <c r="V192" s="36"/>
      <c r="W192" s="36"/>
      <c r="X192" s="36"/>
      <c r="Y192" s="36"/>
      <c r="Z192" s="36"/>
      <c r="AA192" s="36"/>
      <c r="AB192" s="36"/>
      <c r="AC192" s="36"/>
      <c r="AD192" s="36"/>
      <c r="AE192" s="36"/>
      <c r="AT192" s="19" t="s">
        <v>140</v>
      </c>
      <c r="AU192" s="19" t="s">
        <v>82</v>
      </c>
    </row>
    <row r="193" spans="1:65" s="14" customFormat="1">
      <c r="B193" s="227"/>
      <c r="C193" s="228"/>
      <c r="D193" s="202" t="s">
        <v>142</v>
      </c>
      <c r="E193" s="229" t="s">
        <v>19</v>
      </c>
      <c r="F193" s="230" t="s">
        <v>290</v>
      </c>
      <c r="G193" s="228"/>
      <c r="H193" s="229" t="s">
        <v>19</v>
      </c>
      <c r="I193" s="231"/>
      <c r="J193" s="228"/>
      <c r="K193" s="228"/>
      <c r="L193" s="232"/>
      <c r="M193" s="233"/>
      <c r="N193" s="234"/>
      <c r="O193" s="234"/>
      <c r="P193" s="234"/>
      <c r="Q193" s="234"/>
      <c r="R193" s="234"/>
      <c r="S193" s="234"/>
      <c r="T193" s="235"/>
      <c r="AT193" s="236" t="s">
        <v>142</v>
      </c>
      <c r="AU193" s="236" t="s">
        <v>82</v>
      </c>
      <c r="AV193" s="14" t="s">
        <v>80</v>
      </c>
      <c r="AW193" s="14" t="s">
        <v>33</v>
      </c>
      <c r="AX193" s="14" t="s">
        <v>72</v>
      </c>
      <c r="AY193" s="236" t="s">
        <v>130</v>
      </c>
    </row>
    <row r="194" spans="1:65" s="13" customFormat="1">
      <c r="B194" s="206"/>
      <c r="C194" s="207"/>
      <c r="D194" s="202" t="s">
        <v>142</v>
      </c>
      <c r="E194" s="208" t="s">
        <v>19</v>
      </c>
      <c r="F194" s="209" t="s">
        <v>298</v>
      </c>
      <c r="G194" s="207"/>
      <c r="H194" s="210">
        <v>6</v>
      </c>
      <c r="I194" s="211"/>
      <c r="J194" s="207"/>
      <c r="K194" s="207"/>
      <c r="L194" s="212"/>
      <c r="M194" s="213"/>
      <c r="N194" s="214"/>
      <c r="O194" s="214"/>
      <c r="P194" s="214"/>
      <c r="Q194" s="214"/>
      <c r="R194" s="214"/>
      <c r="S194" s="214"/>
      <c r="T194" s="215"/>
      <c r="AT194" s="216" t="s">
        <v>142</v>
      </c>
      <c r="AU194" s="216" t="s">
        <v>82</v>
      </c>
      <c r="AV194" s="13" t="s">
        <v>82</v>
      </c>
      <c r="AW194" s="13" t="s">
        <v>33</v>
      </c>
      <c r="AX194" s="13" t="s">
        <v>72</v>
      </c>
      <c r="AY194" s="216" t="s">
        <v>130</v>
      </c>
    </row>
    <row r="195" spans="1:65" s="13" customFormat="1">
      <c r="B195" s="206"/>
      <c r="C195" s="207"/>
      <c r="D195" s="202" t="s">
        <v>142</v>
      </c>
      <c r="E195" s="208" t="s">
        <v>19</v>
      </c>
      <c r="F195" s="209" t="s">
        <v>299</v>
      </c>
      <c r="G195" s="207"/>
      <c r="H195" s="210">
        <v>59.46</v>
      </c>
      <c r="I195" s="211"/>
      <c r="J195" s="207"/>
      <c r="K195" s="207"/>
      <c r="L195" s="212"/>
      <c r="M195" s="213"/>
      <c r="N195" s="214"/>
      <c r="O195" s="214"/>
      <c r="P195" s="214"/>
      <c r="Q195" s="214"/>
      <c r="R195" s="214"/>
      <c r="S195" s="214"/>
      <c r="T195" s="215"/>
      <c r="AT195" s="216" t="s">
        <v>142</v>
      </c>
      <c r="AU195" s="216" t="s">
        <v>82</v>
      </c>
      <c r="AV195" s="13" t="s">
        <v>82</v>
      </c>
      <c r="AW195" s="13" t="s">
        <v>33</v>
      </c>
      <c r="AX195" s="13" t="s">
        <v>72</v>
      </c>
      <c r="AY195" s="216" t="s">
        <v>130</v>
      </c>
    </row>
    <row r="196" spans="1:65" s="13" customFormat="1">
      <c r="B196" s="206"/>
      <c r="C196" s="207"/>
      <c r="D196" s="202" t="s">
        <v>142</v>
      </c>
      <c r="E196" s="208" t="s">
        <v>19</v>
      </c>
      <c r="F196" s="209" t="s">
        <v>300</v>
      </c>
      <c r="G196" s="207"/>
      <c r="H196" s="210">
        <v>47.944000000000003</v>
      </c>
      <c r="I196" s="211"/>
      <c r="J196" s="207"/>
      <c r="K196" s="207"/>
      <c r="L196" s="212"/>
      <c r="M196" s="213"/>
      <c r="N196" s="214"/>
      <c r="O196" s="214"/>
      <c r="P196" s="214"/>
      <c r="Q196" s="214"/>
      <c r="R196" s="214"/>
      <c r="S196" s="214"/>
      <c r="T196" s="215"/>
      <c r="AT196" s="216" t="s">
        <v>142</v>
      </c>
      <c r="AU196" s="216" t="s">
        <v>82</v>
      </c>
      <c r="AV196" s="13" t="s">
        <v>82</v>
      </c>
      <c r="AW196" s="13" t="s">
        <v>33</v>
      </c>
      <c r="AX196" s="13" t="s">
        <v>72</v>
      </c>
      <c r="AY196" s="216" t="s">
        <v>130</v>
      </c>
    </row>
    <row r="197" spans="1:65" s="15" customFormat="1">
      <c r="B197" s="237"/>
      <c r="C197" s="238"/>
      <c r="D197" s="202" t="s">
        <v>142</v>
      </c>
      <c r="E197" s="239" t="s">
        <v>19</v>
      </c>
      <c r="F197" s="240" t="s">
        <v>171</v>
      </c>
      <c r="G197" s="238"/>
      <c r="H197" s="241">
        <v>113.404</v>
      </c>
      <c r="I197" s="242"/>
      <c r="J197" s="238"/>
      <c r="K197" s="238"/>
      <c r="L197" s="243"/>
      <c r="M197" s="244"/>
      <c r="N197" s="245"/>
      <c r="O197" s="245"/>
      <c r="P197" s="245"/>
      <c r="Q197" s="245"/>
      <c r="R197" s="245"/>
      <c r="S197" s="245"/>
      <c r="T197" s="246"/>
      <c r="AT197" s="247" t="s">
        <v>142</v>
      </c>
      <c r="AU197" s="247" t="s">
        <v>82</v>
      </c>
      <c r="AV197" s="15" t="s">
        <v>138</v>
      </c>
      <c r="AW197" s="15" t="s">
        <v>33</v>
      </c>
      <c r="AX197" s="15" t="s">
        <v>80</v>
      </c>
      <c r="AY197" s="247" t="s">
        <v>130</v>
      </c>
    </row>
    <row r="198" spans="1:65" s="2" customFormat="1" ht="21.75" customHeight="1">
      <c r="A198" s="36"/>
      <c r="B198" s="37"/>
      <c r="C198" s="189" t="s">
        <v>301</v>
      </c>
      <c r="D198" s="189" t="s">
        <v>133</v>
      </c>
      <c r="E198" s="190" t="s">
        <v>302</v>
      </c>
      <c r="F198" s="191" t="s">
        <v>303</v>
      </c>
      <c r="G198" s="192" t="s">
        <v>164</v>
      </c>
      <c r="H198" s="193">
        <v>15</v>
      </c>
      <c r="I198" s="194"/>
      <c r="J198" s="195">
        <f>ROUND(I198*H198,2)</f>
        <v>0</v>
      </c>
      <c r="K198" s="191" t="s">
        <v>137</v>
      </c>
      <c r="L198" s="41"/>
      <c r="M198" s="196" t="s">
        <v>19</v>
      </c>
      <c r="N198" s="197" t="s">
        <v>43</v>
      </c>
      <c r="O198" s="66"/>
      <c r="P198" s="198">
        <f>O198*H198</f>
        <v>0</v>
      </c>
      <c r="Q198" s="198">
        <v>0</v>
      </c>
      <c r="R198" s="198">
        <f>Q198*H198</f>
        <v>0</v>
      </c>
      <c r="S198" s="198">
        <v>0</v>
      </c>
      <c r="T198" s="199">
        <f>S198*H198</f>
        <v>0</v>
      </c>
      <c r="U198" s="36"/>
      <c r="V198" s="36"/>
      <c r="W198" s="36"/>
      <c r="X198" s="36"/>
      <c r="Y198" s="36"/>
      <c r="Z198" s="36"/>
      <c r="AA198" s="36"/>
      <c r="AB198" s="36"/>
      <c r="AC198" s="36"/>
      <c r="AD198" s="36"/>
      <c r="AE198" s="36"/>
      <c r="AR198" s="200" t="s">
        <v>138</v>
      </c>
      <c r="AT198" s="200" t="s">
        <v>133</v>
      </c>
      <c r="AU198" s="200" t="s">
        <v>82</v>
      </c>
      <c r="AY198" s="19" t="s">
        <v>130</v>
      </c>
      <c r="BE198" s="201">
        <f>IF(N198="základní",J198,0)</f>
        <v>0</v>
      </c>
      <c r="BF198" s="201">
        <f>IF(N198="snížená",J198,0)</f>
        <v>0</v>
      </c>
      <c r="BG198" s="201">
        <f>IF(N198="zákl. přenesená",J198,0)</f>
        <v>0</v>
      </c>
      <c r="BH198" s="201">
        <f>IF(N198="sníž. přenesená",J198,0)</f>
        <v>0</v>
      </c>
      <c r="BI198" s="201">
        <f>IF(N198="nulová",J198,0)</f>
        <v>0</v>
      </c>
      <c r="BJ198" s="19" t="s">
        <v>80</v>
      </c>
      <c r="BK198" s="201">
        <f>ROUND(I198*H198,2)</f>
        <v>0</v>
      </c>
      <c r="BL198" s="19" t="s">
        <v>138</v>
      </c>
      <c r="BM198" s="200" t="s">
        <v>304</v>
      </c>
    </row>
    <row r="199" spans="1:65" s="2" customFormat="1" ht="28.8">
      <c r="A199" s="36"/>
      <c r="B199" s="37"/>
      <c r="C199" s="38"/>
      <c r="D199" s="202" t="s">
        <v>140</v>
      </c>
      <c r="E199" s="38"/>
      <c r="F199" s="203" t="s">
        <v>305</v>
      </c>
      <c r="G199" s="38"/>
      <c r="H199" s="38"/>
      <c r="I199" s="110"/>
      <c r="J199" s="38"/>
      <c r="K199" s="38"/>
      <c r="L199" s="41"/>
      <c r="M199" s="204"/>
      <c r="N199" s="205"/>
      <c r="O199" s="66"/>
      <c r="P199" s="66"/>
      <c r="Q199" s="66"/>
      <c r="R199" s="66"/>
      <c r="S199" s="66"/>
      <c r="T199" s="67"/>
      <c r="U199" s="36"/>
      <c r="V199" s="36"/>
      <c r="W199" s="36"/>
      <c r="X199" s="36"/>
      <c r="Y199" s="36"/>
      <c r="Z199" s="36"/>
      <c r="AA199" s="36"/>
      <c r="AB199" s="36"/>
      <c r="AC199" s="36"/>
      <c r="AD199" s="36"/>
      <c r="AE199" s="36"/>
      <c r="AT199" s="19" t="s">
        <v>140</v>
      </c>
      <c r="AU199" s="19" t="s">
        <v>82</v>
      </c>
    </row>
    <row r="200" spans="1:65" s="13" customFormat="1">
      <c r="B200" s="206"/>
      <c r="C200" s="207"/>
      <c r="D200" s="202" t="s">
        <v>142</v>
      </c>
      <c r="E200" s="208" t="s">
        <v>19</v>
      </c>
      <c r="F200" s="209" t="s">
        <v>306</v>
      </c>
      <c r="G200" s="207"/>
      <c r="H200" s="210">
        <v>15</v>
      </c>
      <c r="I200" s="211"/>
      <c r="J200" s="207"/>
      <c r="K200" s="207"/>
      <c r="L200" s="212"/>
      <c r="M200" s="213"/>
      <c r="N200" s="214"/>
      <c r="O200" s="214"/>
      <c r="P200" s="214"/>
      <c r="Q200" s="214"/>
      <c r="R200" s="214"/>
      <c r="S200" s="214"/>
      <c r="T200" s="215"/>
      <c r="AT200" s="216" t="s">
        <v>142</v>
      </c>
      <c r="AU200" s="216" t="s">
        <v>82</v>
      </c>
      <c r="AV200" s="13" t="s">
        <v>82</v>
      </c>
      <c r="AW200" s="13" t="s">
        <v>33</v>
      </c>
      <c r="AX200" s="13" t="s">
        <v>80</v>
      </c>
      <c r="AY200" s="216" t="s">
        <v>130</v>
      </c>
    </row>
    <row r="201" spans="1:65" s="2" customFormat="1" ht="21.75" customHeight="1">
      <c r="A201" s="36"/>
      <c r="B201" s="37"/>
      <c r="C201" s="189" t="s">
        <v>307</v>
      </c>
      <c r="D201" s="189" t="s">
        <v>133</v>
      </c>
      <c r="E201" s="190" t="s">
        <v>308</v>
      </c>
      <c r="F201" s="191" t="s">
        <v>309</v>
      </c>
      <c r="G201" s="192" t="s">
        <v>164</v>
      </c>
      <c r="H201" s="193">
        <v>75</v>
      </c>
      <c r="I201" s="194"/>
      <c r="J201" s="195">
        <f>ROUND(I201*H201,2)</f>
        <v>0</v>
      </c>
      <c r="K201" s="191" t="s">
        <v>137</v>
      </c>
      <c r="L201" s="41"/>
      <c r="M201" s="196" t="s">
        <v>19</v>
      </c>
      <c r="N201" s="197" t="s">
        <v>43</v>
      </c>
      <c r="O201" s="66"/>
      <c r="P201" s="198">
        <f>O201*H201</f>
        <v>0</v>
      </c>
      <c r="Q201" s="198">
        <v>0</v>
      </c>
      <c r="R201" s="198">
        <f>Q201*H201</f>
        <v>0</v>
      </c>
      <c r="S201" s="198">
        <v>0</v>
      </c>
      <c r="T201" s="199">
        <f>S201*H201</f>
        <v>0</v>
      </c>
      <c r="U201" s="36"/>
      <c r="V201" s="36"/>
      <c r="W201" s="36"/>
      <c r="X201" s="36"/>
      <c r="Y201" s="36"/>
      <c r="Z201" s="36"/>
      <c r="AA201" s="36"/>
      <c r="AB201" s="36"/>
      <c r="AC201" s="36"/>
      <c r="AD201" s="36"/>
      <c r="AE201" s="36"/>
      <c r="AR201" s="200" t="s">
        <v>138</v>
      </c>
      <c r="AT201" s="200" t="s">
        <v>133</v>
      </c>
      <c r="AU201" s="200" t="s">
        <v>82</v>
      </c>
      <c r="AY201" s="19" t="s">
        <v>130</v>
      </c>
      <c r="BE201" s="201">
        <f>IF(N201="základní",J201,0)</f>
        <v>0</v>
      </c>
      <c r="BF201" s="201">
        <f>IF(N201="snížená",J201,0)</f>
        <v>0</v>
      </c>
      <c r="BG201" s="201">
        <f>IF(N201="zákl. přenesená",J201,0)</f>
        <v>0</v>
      </c>
      <c r="BH201" s="201">
        <f>IF(N201="sníž. přenesená",J201,0)</f>
        <v>0</v>
      </c>
      <c r="BI201" s="201">
        <f>IF(N201="nulová",J201,0)</f>
        <v>0</v>
      </c>
      <c r="BJ201" s="19" t="s">
        <v>80</v>
      </c>
      <c r="BK201" s="201">
        <f>ROUND(I201*H201,2)</f>
        <v>0</v>
      </c>
      <c r="BL201" s="19" t="s">
        <v>138</v>
      </c>
      <c r="BM201" s="200" t="s">
        <v>310</v>
      </c>
    </row>
    <row r="202" spans="1:65" s="2" customFormat="1" ht="28.8">
      <c r="A202" s="36"/>
      <c r="B202" s="37"/>
      <c r="C202" s="38"/>
      <c r="D202" s="202" t="s">
        <v>140</v>
      </c>
      <c r="E202" s="38"/>
      <c r="F202" s="203" t="s">
        <v>311</v>
      </c>
      <c r="G202" s="38"/>
      <c r="H202" s="38"/>
      <c r="I202" s="110"/>
      <c r="J202" s="38"/>
      <c r="K202" s="38"/>
      <c r="L202" s="41"/>
      <c r="M202" s="204"/>
      <c r="N202" s="205"/>
      <c r="O202" s="66"/>
      <c r="P202" s="66"/>
      <c r="Q202" s="66"/>
      <c r="R202" s="66"/>
      <c r="S202" s="66"/>
      <c r="T202" s="67"/>
      <c r="U202" s="36"/>
      <c r="V202" s="36"/>
      <c r="W202" s="36"/>
      <c r="X202" s="36"/>
      <c r="Y202" s="36"/>
      <c r="Z202" s="36"/>
      <c r="AA202" s="36"/>
      <c r="AB202" s="36"/>
      <c r="AC202" s="36"/>
      <c r="AD202" s="36"/>
      <c r="AE202" s="36"/>
      <c r="AT202" s="19" t="s">
        <v>140</v>
      </c>
      <c r="AU202" s="19" t="s">
        <v>82</v>
      </c>
    </row>
    <row r="203" spans="1:65" s="13" customFormat="1">
      <c r="B203" s="206"/>
      <c r="C203" s="207"/>
      <c r="D203" s="202" t="s">
        <v>142</v>
      </c>
      <c r="E203" s="208" t="s">
        <v>19</v>
      </c>
      <c r="F203" s="209" t="s">
        <v>312</v>
      </c>
      <c r="G203" s="207"/>
      <c r="H203" s="210">
        <v>75</v>
      </c>
      <c r="I203" s="211"/>
      <c r="J203" s="207"/>
      <c r="K203" s="207"/>
      <c r="L203" s="212"/>
      <c r="M203" s="213"/>
      <c r="N203" s="214"/>
      <c r="O203" s="214"/>
      <c r="P203" s="214"/>
      <c r="Q203" s="214"/>
      <c r="R203" s="214"/>
      <c r="S203" s="214"/>
      <c r="T203" s="215"/>
      <c r="AT203" s="216" t="s">
        <v>142</v>
      </c>
      <c r="AU203" s="216" t="s">
        <v>82</v>
      </c>
      <c r="AV203" s="13" t="s">
        <v>82</v>
      </c>
      <c r="AW203" s="13" t="s">
        <v>33</v>
      </c>
      <c r="AX203" s="13" t="s">
        <v>80</v>
      </c>
      <c r="AY203" s="216" t="s">
        <v>130</v>
      </c>
    </row>
    <row r="204" spans="1:65" s="2" customFormat="1" ht="21.75" customHeight="1">
      <c r="A204" s="36"/>
      <c r="B204" s="37"/>
      <c r="C204" s="189" t="s">
        <v>313</v>
      </c>
      <c r="D204" s="189" t="s">
        <v>133</v>
      </c>
      <c r="E204" s="190" t="s">
        <v>314</v>
      </c>
      <c r="F204" s="191" t="s">
        <v>315</v>
      </c>
      <c r="G204" s="192" t="s">
        <v>164</v>
      </c>
      <c r="H204" s="193">
        <v>15</v>
      </c>
      <c r="I204" s="194"/>
      <c r="J204" s="195">
        <f>ROUND(I204*H204,2)</f>
        <v>0</v>
      </c>
      <c r="K204" s="191" t="s">
        <v>137</v>
      </c>
      <c r="L204" s="41"/>
      <c r="M204" s="196" t="s">
        <v>19</v>
      </c>
      <c r="N204" s="197" t="s">
        <v>43</v>
      </c>
      <c r="O204" s="66"/>
      <c r="P204" s="198">
        <f>O204*H204</f>
        <v>0</v>
      </c>
      <c r="Q204" s="198">
        <v>0</v>
      </c>
      <c r="R204" s="198">
        <f>Q204*H204</f>
        <v>0</v>
      </c>
      <c r="S204" s="198">
        <v>0</v>
      </c>
      <c r="T204" s="199">
        <f>S204*H204</f>
        <v>0</v>
      </c>
      <c r="U204" s="36"/>
      <c r="V204" s="36"/>
      <c r="W204" s="36"/>
      <c r="X204" s="36"/>
      <c r="Y204" s="36"/>
      <c r="Z204" s="36"/>
      <c r="AA204" s="36"/>
      <c r="AB204" s="36"/>
      <c r="AC204" s="36"/>
      <c r="AD204" s="36"/>
      <c r="AE204" s="36"/>
      <c r="AR204" s="200" t="s">
        <v>138</v>
      </c>
      <c r="AT204" s="200" t="s">
        <v>133</v>
      </c>
      <c r="AU204" s="200" t="s">
        <v>82</v>
      </c>
      <c r="AY204" s="19" t="s">
        <v>130</v>
      </c>
      <c r="BE204" s="201">
        <f>IF(N204="základní",J204,0)</f>
        <v>0</v>
      </c>
      <c r="BF204" s="201">
        <f>IF(N204="snížená",J204,0)</f>
        <v>0</v>
      </c>
      <c r="BG204" s="201">
        <f>IF(N204="zákl. přenesená",J204,0)</f>
        <v>0</v>
      </c>
      <c r="BH204" s="201">
        <f>IF(N204="sníž. přenesená",J204,0)</f>
        <v>0</v>
      </c>
      <c r="BI204" s="201">
        <f>IF(N204="nulová",J204,0)</f>
        <v>0</v>
      </c>
      <c r="BJ204" s="19" t="s">
        <v>80</v>
      </c>
      <c r="BK204" s="201">
        <f>ROUND(I204*H204,2)</f>
        <v>0</v>
      </c>
      <c r="BL204" s="19" t="s">
        <v>138</v>
      </c>
      <c r="BM204" s="200" t="s">
        <v>316</v>
      </c>
    </row>
    <row r="205" spans="1:65" s="2" customFormat="1" ht="28.8">
      <c r="A205" s="36"/>
      <c r="B205" s="37"/>
      <c r="C205" s="38"/>
      <c r="D205" s="202" t="s">
        <v>140</v>
      </c>
      <c r="E205" s="38"/>
      <c r="F205" s="203" t="s">
        <v>317</v>
      </c>
      <c r="G205" s="38"/>
      <c r="H205" s="38"/>
      <c r="I205" s="110"/>
      <c r="J205" s="38"/>
      <c r="K205" s="38"/>
      <c r="L205" s="41"/>
      <c r="M205" s="204"/>
      <c r="N205" s="205"/>
      <c r="O205" s="66"/>
      <c r="P205" s="66"/>
      <c r="Q205" s="66"/>
      <c r="R205" s="66"/>
      <c r="S205" s="66"/>
      <c r="T205" s="67"/>
      <c r="U205" s="36"/>
      <c r="V205" s="36"/>
      <c r="W205" s="36"/>
      <c r="X205" s="36"/>
      <c r="Y205" s="36"/>
      <c r="Z205" s="36"/>
      <c r="AA205" s="36"/>
      <c r="AB205" s="36"/>
      <c r="AC205" s="36"/>
      <c r="AD205" s="36"/>
      <c r="AE205" s="36"/>
      <c r="AT205" s="19" t="s">
        <v>140</v>
      </c>
      <c r="AU205" s="19" t="s">
        <v>82</v>
      </c>
    </row>
    <row r="206" spans="1:65" s="2" customFormat="1" ht="16.5" customHeight="1">
      <c r="A206" s="36"/>
      <c r="B206" s="37"/>
      <c r="C206" s="189" t="s">
        <v>318</v>
      </c>
      <c r="D206" s="189" t="s">
        <v>133</v>
      </c>
      <c r="E206" s="190" t="s">
        <v>319</v>
      </c>
      <c r="F206" s="191" t="s">
        <v>320</v>
      </c>
      <c r="G206" s="192" t="s">
        <v>241</v>
      </c>
      <c r="H206" s="193">
        <v>2</v>
      </c>
      <c r="I206" s="194"/>
      <c r="J206" s="195">
        <f>ROUND(I206*H206,2)</f>
        <v>0</v>
      </c>
      <c r="K206" s="191" t="s">
        <v>137</v>
      </c>
      <c r="L206" s="41"/>
      <c r="M206" s="196" t="s">
        <v>19</v>
      </c>
      <c r="N206" s="197" t="s">
        <v>43</v>
      </c>
      <c r="O206" s="66"/>
      <c r="P206" s="198">
        <f>O206*H206</f>
        <v>0</v>
      </c>
      <c r="Q206" s="198">
        <v>0</v>
      </c>
      <c r="R206" s="198">
        <f>Q206*H206</f>
        <v>0</v>
      </c>
      <c r="S206" s="198">
        <v>0</v>
      </c>
      <c r="T206" s="199">
        <f>S206*H206</f>
        <v>0</v>
      </c>
      <c r="U206" s="36"/>
      <c r="V206" s="36"/>
      <c r="W206" s="36"/>
      <c r="X206" s="36"/>
      <c r="Y206" s="36"/>
      <c r="Z206" s="36"/>
      <c r="AA206" s="36"/>
      <c r="AB206" s="36"/>
      <c r="AC206" s="36"/>
      <c r="AD206" s="36"/>
      <c r="AE206" s="36"/>
      <c r="AR206" s="200" t="s">
        <v>138</v>
      </c>
      <c r="AT206" s="200" t="s">
        <v>133</v>
      </c>
      <c r="AU206" s="200" t="s">
        <v>82</v>
      </c>
      <c r="AY206" s="19" t="s">
        <v>130</v>
      </c>
      <c r="BE206" s="201">
        <f>IF(N206="základní",J206,0)</f>
        <v>0</v>
      </c>
      <c r="BF206" s="201">
        <f>IF(N206="snížená",J206,0)</f>
        <v>0</v>
      </c>
      <c r="BG206" s="201">
        <f>IF(N206="zákl. přenesená",J206,0)</f>
        <v>0</v>
      </c>
      <c r="BH206" s="201">
        <f>IF(N206="sníž. přenesená",J206,0)</f>
        <v>0</v>
      </c>
      <c r="BI206" s="201">
        <f>IF(N206="nulová",J206,0)</f>
        <v>0</v>
      </c>
      <c r="BJ206" s="19" t="s">
        <v>80</v>
      </c>
      <c r="BK206" s="201">
        <f>ROUND(I206*H206,2)</f>
        <v>0</v>
      </c>
      <c r="BL206" s="19" t="s">
        <v>138</v>
      </c>
      <c r="BM206" s="200" t="s">
        <v>321</v>
      </c>
    </row>
    <row r="207" spans="1:65" s="2" customFormat="1" ht="19.2">
      <c r="A207" s="36"/>
      <c r="B207" s="37"/>
      <c r="C207" s="38"/>
      <c r="D207" s="202" t="s">
        <v>140</v>
      </c>
      <c r="E207" s="38"/>
      <c r="F207" s="203" t="s">
        <v>322</v>
      </c>
      <c r="G207" s="38"/>
      <c r="H207" s="38"/>
      <c r="I207" s="110"/>
      <c r="J207" s="38"/>
      <c r="K207" s="38"/>
      <c r="L207" s="41"/>
      <c r="M207" s="204"/>
      <c r="N207" s="205"/>
      <c r="O207" s="66"/>
      <c r="P207" s="66"/>
      <c r="Q207" s="66"/>
      <c r="R207" s="66"/>
      <c r="S207" s="66"/>
      <c r="T207" s="67"/>
      <c r="U207" s="36"/>
      <c r="V207" s="36"/>
      <c r="W207" s="36"/>
      <c r="X207" s="36"/>
      <c r="Y207" s="36"/>
      <c r="Z207" s="36"/>
      <c r="AA207" s="36"/>
      <c r="AB207" s="36"/>
      <c r="AC207" s="36"/>
      <c r="AD207" s="36"/>
      <c r="AE207" s="36"/>
      <c r="AT207" s="19" t="s">
        <v>140</v>
      </c>
      <c r="AU207" s="19" t="s">
        <v>82</v>
      </c>
    </row>
    <row r="208" spans="1:65" s="2" customFormat="1" ht="21.75" customHeight="1">
      <c r="A208" s="36"/>
      <c r="B208" s="37"/>
      <c r="C208" s="189" t="s">
        <v>323</v>
      </c>
      <c r="D208" s="189" t="s">
        <v>133</v>
      </c>
      <c r="E208" s="190" t="s">
        <v>324</v>
      </c>
      <c r="F208" s="191" t="s">
        <v>325</v>
      </c>
      <c r="G208" s="192" t="s">
        <v>241</v>
      </c>
      <c r="H208" s="193">
        <v>14</v>
      </c>
      <c r="I208" s="194"/>
      <c r="J208" s="195">
        <f>ROUND(I208*H208,2)</f>
        <v>0</v>
      </c>
      <c r="K208" s="191" t="s">
        <v>137</v>
      </c>
      <c r="L208" s="41"/>
      <c r="M208" s="196" t="s">
        <v>19</v>
      </c>
      <c r="N208" s="197" t="s">
        <v>43</v>
      </c>
      <c r="O208" s="66"/>
      <c r="P208" s="198">
        <f>O208*H208</f>
        <v>0</v>
      </c>
      <c r="Q208" s="198">
        <v>0</v>
      </c>
      <c r="R208" s="198">
        <f>Q208*H208</f>
        <v>0</v>
      </c>
      <c r="S208" s="198">
        <v>0</v>
      </c>
      <c r="T208" s="199">
        <f>S208*H208</f>
        <v>0</v>
      </c>
      <c r="U208" s="36"/>
      <c r="V208" s="36"/>
      <c r="W208" s="36"/>
      <c r="X208" s="36"/>
      <c r="Y208" s="36"/>
      <c r="Z208" s="36"/>
      <c r="AA208" s="36"/>
      <c r="AB208" s="36"/>
      <c r="AC208" s="36"/>
      <c r="AD208" s="36"/>
      <c r="AE208" s="36"/>
      <c r="AR208" s="200" t="s">
        <v>138</v>
      </c>
      <c r="AT208" s="200" t="s">
        <v>133</v>
      </c>
      <c r="AU208" s="200" t="s">
        <v>82</v>
      </c>
      <c r="AY208" s="19" t="s">
        <v>130</v>
      </c>
      <c r="BE208" s="201">
        <f>IF(N208="základní",J208,0)</f>
        <v>0</v>
      </c>
      <c r="BF208" s="201">
        <f>IF(N208="snížená",J208,0)</f>
        <v>0</v>
      </c>
      <c r="BG208" s="201">
        <f>IF(N208="zákl. přenesená",J208,0)</f>
        <v>0</v>
      </c>
      <c r="BH208" s="201">
        <f>IF(N208="sníž. přenesená",J208,0)</f>
        <v>0</v>
      </c>
      <c r="BI208" s="201">
        <f>IF(N208="nulová",J208,0)</f>
        <v>0</v>
      </c>
      <c r="BJ208" s="19" t="s">
        <v>80</v>
      </c>
      <c r="BK208" s="201">
        <f>ROUND(I208*H208,2)</f>
        <v>0</v>
      </c>
      <c r="BL208" s="19" t="s">
        <v>138</v>
      </c>
      <c r="BM208" s="200" t="s">
        <v>326</v>
      </c>
    </row>
    <row r="209" spans="1:65" s="2" customFormat="1" ht="19.2">
      <c r="A209" s="36"/>
      <c r="B209" s="37"/>
      <c r="C209" s="38"/>
      <c r="D209" s="202" t="s">
        <v>140</v>
      </c>
      <c r="E209" s="38"/>
      <c r="F209" s="203" t="s">
        <v>327</v>
      </c>
      <c r="G209" s="38"/>
      <c r="H209" s="38"/>
      <c r="I209" s="110"/>
      <c r="J209" s="38"/>
      <c r="K209" s="38"/>
      <c r="L209" s="41"/>
      <c r="M209" s="204"/>
      <c r="N209" s="205"/>
      <c r="O209" s="66"/>
      <c r="P209" s="66"/>
      <c r="Q209" s="66"/>
      <c r="R209" s="66"/>
      <c r="S209" s="66"/>
      <c r="T209" s="67"/>
      <c r="U209" s="36"/>
      <c r="V209" s="36"/>
      <c r="W209" s="36"/>
      <c r="X209" s="36"/>
      <c r="Y209" s="36"/>
      <c r="Z209" s="36"/>
      <c r="AA209" s="36"/>
      <c r="AB209" s="36"/>
      <c r="AC209" s="36"/>
      <c r="AD209" s="36"/>
      <c r="AE209" s="36"/>
      <c r="AT209" s="19" t="s">
        <v>140</v>
      </c>
      <c r="AU209" s="19" t="s">
        <v>82</v>
      </c>
    </row>
    <row r="210" spans="1:65" s="2" customFormat="1" ht="16.5" customHeight="1">
      <c r="A210" s="36"/>
      <c r="B210" s="37"/>
      <c r="C210" s="189" t="s">
        <v>328</v>
      </c>
      <c r="D210" s="189" t="s">
        <v>133</v>
      </c>
      <c r="E210" s="190" t="s">
        <v>329</v>
      </c>
      <c r="F210" s="191" t="s">
        <v>330</v>
      </c>
      <c r="G210" s="192" t="s">
        <v>241</v>
      </c>
      <c r="H210" s="193">
        <v>2</v>
      </c>
      <c r="I210" s="194"/>
      <c r="J210" s="195">
        <f>ROUND(I210*H210,2)</f>
        <v>0</v>
      </c>
      <c r="K210" s="191" t="s">
        <v>137</v>
      </c>
      <c r="L210" s="41"/>
      <c r="M210" s="196" t="s">
        <v>19</v>
      </c>
      <c r="N210" s="197" t="s">
        <v>43</v>
      </c>
      <c r="O210" s="66"/>
      <c r="P210" s="198">
        <f>O210*H210</f>
        <v>0</v>
      </c>
      <c r="Q210" s="198">
        <v>0</v>
      </c>
      <c r="R210" s="198">
        <f>Q210*H210</f>
        <v>0</v>
      </c>
      <c r="S210" s="198">
        <v>0</v>
      </c>
      <c r="T210" s="199">
        <f>S210*H210</f>
        <v>0</v>
      </c>
      <c r="U210" s="36"/>
      <c r="V210" s="36"/>
      <c r="W210" s="36"/>
      <c r="X210" s="36"/>
      <c r="Y210" s="36"/>
      <c r="Z210" s="36"/>
      <c r="AA210" s="36"/>
      <c r="AB210" s="36"/>
      <c r="AC210" s="36"/>
      <c r="AD210" s="36"/>
      <c r="AE210" s="36"/>
      <c r="AR210" s="200" t="s">
        <v>138</v>
      </c>
      <c r="AT210" s="200" t="s">
        <v>133</v>
      </c>
      <c r="AU210" s="200" t="s">
        <v>82</v>
      </c>
      <c r="AY210" s="19" t="s">
        <v>130</v>
      </c>
      <c r="BE210" s="201">
        <f>IF(N210="základní",J210,0)</f>
        <v>0</v>
      </c>
      <c r="BF210" s="201">
        <f>IF(N210="snížená",J210,0)</f>
        <v>0</v>
      </c>
      <c r="BG210" s="201">
        <f>IF(N210="zákl. přenesená",J210,0)</f>
        <v>0</v>
      </c>
      <c r="BH210" s="201">
        <f>IF(N210="sníž. přenesená",J210,0)</f>
        <v>0</v>
      </c>
      <c r="BI210" s="201">
        <f>IF(N210="nulová",J210,0)</f>
        <v>0</v>
      </c>
      <c r="BJ210" s="19" t="s">
        <v>80</v>
      </c>
      <c r="BK210" s="201">
        <f>ROUND(I210*H210,2)</f>
        <v>0</v>
      </c>
      <c r="BL210" s="19" t="s">
        <v>138</v>
      </c>
      <c r="BM210" s="200" t="s">
        <v>331</v>
      </c>
    </row>
    <row r="211" spans="1:65" s="2" customFormat="1" ht="28.8">
      <c r="A211" s="36"/>
      <c r="B211" s="37"/>
      <c r="C211" s="38"/>
      <c r="D211" s="202" t="s">
        <v>140</v>
      </c>
      <c r="E211" s="38"/>
      <c r="F211" s="203" t="s">
        <v>332</v>
      </c>
      <c r="G211" s="38"/>
      <c r="H211" s="38"/>
      <c r="I211" s="110"/>
      <c r="J211" s="38"/>
      <c r="K211" s="38"/>
      <c r="L211" s="41"/>
      <c r="M211" s="204"/>
      <c r="N211" s="205"/>
      <c r="O211" s="66"/>
      <c r="P211" s="66"/>
      <c r="Q211" s="66"/>
      <c r="R211" s="66"/>
      <c r="S211" s="66"/>
      <c r="T211" s="67"/>
      <c r="U211" s="36"/>
      <c r="V211" s="36"/>
      <c r="W211" s="36"/>
      <c r="X211" s="36"/>
      <c r="Y211" s="36"/>
      <c r="Z211" s="36"/>
      <c r="AA211" s="36"/>
      <c r="AB211" s="36"/>
      <c r="AC211" s="36"/>
      <c r="AD211" s="36"/>
      <c r="AE211" s="36"/>
      <c r="AT211" s="19" t="s">
        <v>140</v>
      </c>
      <c r="AU211" s="19" t="s">
        <v>82</v>
      </c>
    </row>
    <row r="212" spans="1:65" s="12" customFormat="1" ht="22.8" customHeight="1">
      <c r="B212" s="173"/>
      <c r="C212" s="174"/>
      <c r="D212" s="175" t="s">
        <v>71</v>
      </c>
      <c r="E212" s="187" t="s">
        <v>333</v>
      </c>
      <c r="F212" s="187" t="s">
        <v>334</v>
      </c>
      <c r="G212" s="174"/>
      <c r="H212" s="174"/>
      <c r="I212" s="177"/>
      <c r="J212" s="188">
        <f>BK212</f>
        <v>0</v>
      </c>
      <c r="K212" s="174"/>
      <c r="L212" s="179"/>
      <c r="M212" s="180"/>
      <c r="N212" s="181"/>
      <c r="O212" s="181"/>
      <c r="P212" s="182">
        <f>SUM(P213:P218)</f>
        <v>0</v>
      </c>
      <c r="Q212" s="181"/>
      <c r="R212" s="182">
        <f>SUM(R213:R218)</f>
        <v>1.6468040000000003E-2</v>
      </c>
      <c r="S212" s="181"/>
      <c r="T212" s="183">
        <f>SUM(T213:T218)</f>
        <v>0</v>
      </c>
      <c r="AR212" s="184" t="s">
        <v>80</v>
      </c>
      <c r="AT212" s="185" t="s">
        <v>71</v>
      </c>
      <c r="AU212" s="185" t="s">
        <v>80</v>
      </c>
      <c r="AY212" s="184" t="s">
        <v>130</v>
      </c>
      <c r="BK212" s="186">
        <f>SUM(BK213:BK218)</f>
        <v>0</v>
      </c>
    </row>
    <row r="213" spans="1:65" s="2" customFormat="1" ht="21.75" customHeight="1">
      <c r="A213" s="36"/>
      <c r="B213" s="37"/>
      <c r="C213" s="189" t="s">
        <v>335</v>
      </c>
      <c r="D213" s="189" t="s">
        <v>133</v>
      </c>
      <c r="E213" s="190" t="s">
        <v>336</v>
      </c>
      <c r="F213" s="191" t="s">
        <v>337</v>
      </c>
      <c r="G213" s="192" t="s">
        <v>164</v>
      </c>
      <c r="H213" s="193">
        <v>411.70100000000002</v>
      </c>
      <c r="I213" s="194"/>
      <c r="J213" s="195">
        <f>ROUND(I213*H213,2)</f>
        <v>0</v>
      </c>
      <c r="K213" s="191" t="s">
        <v>137</v>
      </c>
      <c r="L213" s="41"/>
      <c r="M213" s="196" t="s">
        <v>19</v>
      </c>
      <c r="N213" s="197" t="s">
        <v>43</v>
      </c>
      <c r="O213" s="66"/>
      <c r="P213" s="198">
        <f>O213*H213</f>
        <v>0</v>
      </c>
      <c r="Q213" s="198">
        <v>4.0000000000000003E-5</v>
      </c>
      <c r="R213" s="198">
        <f>Q213*H213</f>
        <v>1.6468040000000003E-2</v>
      </c>
      <c r="S213" s="198">
        <v>0</v>
      </c>
      <c r="T213" s="199">
        <f>S213*H213</f>
        <v>0</v>
      </c>
      <c r="U213" s="36"/>
      <c r="V213" s="36"/>
      <c r="W213" s="36"/>
      <c r="X213" s="36"/>
      <c r="Y213" s="36"/>
      <c r="Z213" s="36"/>
      <c r="AA213" s="36"/>
      <c r="AB213" s="36"/>
      <c r="AC213" s="36"/>
      <c r="AD213" s="36"/>
      <c r="AE213" s="36"/>
      <c r="AR213" s="200" t="s">
        <v>138</v>
      </c>
      <c r="AT213" s="200" t="s">
        <v>133</v>
      </c>
      <c r="AU213" s="200" t="s">
        <v>82</v>
      </c>
      <c r="AY213" s="19" t="s">
        <v>130</v>
      </c>
      <c r="BE213" s="201">
        <f>IF(N213="základní",J213,0)</f>
        <v>0</v>
      </c>
      <c r="BF213" s="201">
        <f>IF(N213="snížená",J213,0)</f>
        <v>0</v>
      </c>
      <c r="BG213" s="201">
        <f>IF(N213="zákl. přenesená",J213,0)</f>
        <v>0</v>
      </c>
      <c r="BH213" s="201">
        <f>IF(N213="sníž. přenesená",J213,0)</f>
        <v>0</v>
      </c>
      <c r="BI213" s="201">
        <f>IF(N213="nulová",J213,0)</f>
        <v>0</v>
      </c>
      <c r="BJ213" s="19" t="s">
        <v>80</v>
      </c>
      <c r="BK213" s="201">
        <f>ROUND(I213*H213,2)</f>
        <v>0</v>
      </c>
      <c r="BL213" s="19" t="s">
        <v>138</v>
      </c>
      <c r="BM213" s="200" t="s">
        <v>338</v>
      </c>
    </row>
    <row r="214" spans="1:65" s="2" customFormat="1" ht="19.2">
      <c r="A214" s="36"/>
      <c r="B214" s="37"/>
      <c r="C214" s="38"/>
      <c r="D214" s="202" t="s">
        <v>140</v>
      </c>
      <c r="E214" s="38"/>
      <c r="F214" s="203" t="s">
        <v>339</v>
      </c>
      <c r="G214" s="38"/>
      <c r="H214" s="38"/>
      <c r="I214" s="110"/>
      <c r="J214" s="38"/>
      <c r="K214" s="38"/>
      <c r="L214" s="41"/>
      <c r="M214" s="204"/>
      <c r="N214" s="205"/>
      <c r="O214" s="66"/>
      <c r="P214" s="66"/>
      <c r="Q214" s="66"/>
      <c r="R214" s="66"/>
      <c r="S214" s="66"/>
      <c r="T214" s="67"/>
      <c r="U214" s="36"/>
      <c r="V214" s="36"/>
      <c r="W214" s="36"/>
      <c r="X214" s="36"/>
      <c r="Y214" s="36"/>
      <c r="Z214" s="36"/>
      <c r="AA214" s="36"/>
      <c r="AB214" s="36"/>
      <c r="AC214" s="36"/>
      <c r="AD214" s="36"/>
      <c r="AE214" s="36"/>
      <c r="AT214" s="19" t="s">
        <v>140</v>
      </c>
      <c r="AU214" s="19" t="s">
        <v>82</v>
      </c>
    </row>
    <row r="215" spans="1:65" s="13" customFormat="1" ht="20.399999999999999">
      <c r="B215" s="206"/>
      <c r="C215" s="207"/>
      <c r="D215" s="202" t="s">
        <v>142</v>
      </c>
      <c r="E215" s="208" t="s">
        <v>19</v>
      </c>
      <c r="F215" s="209" t="s">
        <v>340</v>
      </c>
      <c r="G215" s="207"/>
      <c r="H215" s="210">
        <v>180.16900000000001</v>
      </c>
      <c r="I215" s="211"/>
      <c r="J215" s="207"/>
      <c r="K215" s="207"/>
      <c r="L215" s="212"/>
      <c r="M215" s="213"/>
      <c r="N215" s="214"/>
      <c r="O215" s="214"/>
      <c r="P215" s="214"/>
      <c r="Q215" s="214"/>
      <c r="R215" s="214"/>
      <c r="S215" s="214"/>
      <c r="T215" s="215"/>
      <c r="AT215" s="216" t="s">
        <v>142</v>
      </c>
      <c r="AU215" s="216" t="s">
        <v>82</v>
      </c>
      <c r="AV215" s="13" t="s">
        <v>82</v>
      </c>
      <c r="AW215" s="13" t="s">
        <v>33</v>
      </c>
      <c r="AX215" s="13" t="s">
        <v>72</v>
      </c>
      <c r="AY215" s="216" t="s">
        <v>130</v>
      </c>
    </row>
    <row r="216" spans="1:65" s="13" customFormat="1">
      <c r="B216" s="206"/>
      <c r="C216" s="207"/>
      <c r="D216" s="202" t="s">
        <v>142</v>
      </c>
      <c r="E216" s="208" t="s">
        <v>19</v>
      </c>
      <c r="F216" s="209" t="s">
        <v>341</v>
      </c>
      <c r="G216" s="207"/>
      <c r="H216" s="210">
        <v>55.433999999999997</v>
      </c>
      <c r="I216" s="211"/>
      <c r="J216" s="207"/>
      <c r="K216" s="207"/>
      <c r="L216" s="212"/>
      <c r="M216" s="213"/>
      <c r="N216" s="214"/>
      <c r="O216" s="214"/>
      <c r="P216" s="214"/>
      <c r="Q216" s="214"/>
      <c r="R216" s="214"/>
      <c r="S216" s="214"/>
      <c r="T216" s="215"/>
      <c r="AT216" s="216" t="s">
        <v>142</v>
      </c>
      <c r="AU216" s="216" t="s">
        <v>82</v>
      </c>
      <c r="AV216" s="13" t="s">
        <v>82</v>
      </c>
      <c r="AW216" s="13" t="s">
        <v>33</v>
      </c>
      <c r="AX216" s="13" t="s">
        <v>72</v>
      </c>
      <c r="AY216" s="216" t="s">
        <v>130</v>
      </c>
    </row>
    <row r="217" spans="1:65" s="13" customFormat="1">
      <c r="B217" s="206"/>
      <c r="C217" s="207"/>
      <c r="D217" s="202" t="s">
        <v>142</v>
      </c>
      <c r="E217" s="208" t="s">
        <v>19</v>
      </c>
      <c r="F217" s="209" t="s">
        <v>342</v>
      </c>
      <c r="G217" s="207"/>
      <c r="H217" s="210">
        <v>176.09800000000001</v>
      </c>
      <c r="I217" s="211"/>
      <c r="J217" s="207"/>
      <c r="K217" s="207"/>
      <c r="L217" s="212"/>
      <c r="M217" s="213"/>
      <c r="N217" s="214"/>
      <c r="O217" s="214"/>
      <c r="P217" s="214"/>
      <c r="Q217" s="214"/>
      <c r="R217" s="214"/>
      <c r="S217" s="214"/>
      <c r="T217" s="215"/>
      <c r="AT217" s="216" t="s">
        <v>142</v>
      </c>
      <c r="AU217" s="216" t="s">
        <v>82</v>
      </c>
      <c r="AV217" s="13" t="s">
        <v>82</v>
      </c>
      <c r="AW217" s="13" t="s">
        <v>33</v>
      </c>
      <c r="AX217" s="13" t="s">
        <v>72</v>
      </c>
      <c r="AY217" s="216" t="s">
        <v>130</v>
      </c>
    </row>
    <row r="218" spans="1:65" s="15" customFormat="1">
      <c r="B218" s="237"/>
      <c r="C218" s="238"/>
      <c r="D218" s="202" t="s">
        <v>142</v>
      </c>
      <c r="E218" s="239" t="s">
        <v>19</v>
      </c>
      <c r="F218" s="240" t="s">
        <v>171</v>
      </c>
      <c r="G218" s="238"/>
      <c r="H218" s="241">
        <v>411.70100000000002</v>
      </c>
      <c r="I218" s="242"/>
      <c r="J218" s="238"/>
      <c r="K218" s="238"/>
      <c r="L218" s="243"/>
      <c r="M218" s="244"/>
      <c r="N218" s="245"/>
      <c r="O218" s="245"/>
      <c r="P218" s="245"/>
      <c r="Q218" s="245"/>
      <c r="R218" s="245"/>
      <c r="S218" s="245"/>
      <c r="T218" s="246"/>
      <c r="AT218" s="247" t="s">
        <v>142</v>
      </c>
      <c r="AU218" s="247" t="s">
        <v>82</v>
      </c>
      <c r="AV218" s="15" t="s">
        <v>138</v>
      </c>
      <c r="AW218" s="15" t="s">
        <v>33</v>
      </c>
      <c r="AX218" s="15" t="s">
        <v>80</v>
      </c>
      <c r="AY218" s="247" t="s">
        <v>130</v>
      </c>
    </row>
    <row r="219" spans="1:65" s="12" customFormat="1" ht="22.8" customHeight="1">
      <c r="B219" s="173"/>
      <c r="C219" s="174"/>
      <c r="D219" s="175" t="s">
        <v>71</v>
      </c>
      <c r="E219" s="187" t="s">
        <v>343</v>
      </c>
      <c r="F219" s="187" t="s">
        <v>344</v>
      </c>
      <c r="G219" s="174"/>
      <c r="H219" s="174"/>
      <c r="I219" s="177"/>
      <c r="J219" s="188">
        <f>BK219</f>
        <v>0</v>
      </c>
      <c r="K219" s="174"/>
      <c r="L219" s="179"/>
      <c r="M219" s="180"/>
      <c r="N219" s="181"/>
      <c r="O219" s="181"/>
      <c r="P219" s="182">
        <f>SUM(P220:P295)</f>
        <v>0</v>
      </c>
      <c r="Q219" s="181"/>
      <c r="R219" s="182">
        <f>SUM(R220:R295)</f>
        <v>0</v>
      </c>
      <c r="S219" s="181"/>
      <c r="T219" s="183">
        <f>SUM(T220:T295)</f>
        <v>7.8700608600000006</v>
      </c>
      <c r="AR219" s="184" t="s">
        <v>80</v>
      </c>
      <c r="AT219" s="185" t="s">
        <v>71</v>
      </c>
      <c r="AU219" s="185" t="s">
        <v>80</v>
      </c>
      <c r="AY219" s="184" t="s">
        <v>130</v>
      </c>
      <c r="BK219" s="186">
        <f>SUM(BK220:BK295)</f>
        <v>0</v>
      </c>
    </row>
    <row r="220" spans="1:65" s="2" customFormat="1" ht="16.5" customHeight="1">
      <c r="A220" s="36"/>
      <c r="B220" s="37"/>
      <c r="C220" s="189" t="s">
        <v>345</v>
      </c>
      <c r="D220" s="189" t="s">
        <v>133</v>
      </c>
      <c r="E220" s="190" t="s">
        <v>346</v>
      </c>
      <c r="F220" s="191" t="s">
        <v>347</v>
      </c>
      <c r="G220" s="192" t="s">
        <v>164</v>
      </c>
      <c r="H220" s="193">
        <v>164.43700000000001</v>
      </c>
      <c r="I220" s="194"/>
      <c r="J220" s="195">
        <f>ROUND(I220*H220,2)</f>
        <v>0</v>
      </c>
      <c r="K220" s="191" t="s">
        <v>137</v>
      </c>
      <c r="L220" s="41"/>
      <c r="M220" s="196" t="s">
        <v>19</v>
      </c>
      <c r="N220" s="197" t="s">
        <v>43</v>
      </c>
      <c r="O220" s="66"/>
      <c r="P220" s="198">
        <f>O220*H220</f>
        <v>0</v>
      </c>
      <c r="Q220" s="198">
        <v>0</v>
      </c>
      <c r="R220" s="198">
        <f>Q220*H220</f>
        <v>0</v>
      </c>
      <c r="S220" s="198">
        <v>5.0200000000000002E-3</v>
      </c>
      <c r="T220" s="199">
        <f>S220*H220</f>
        <v>0.82547374000000007</v>
      </c>
      <c r="U220" s="36"/>
      <c r="V220" s="36"/>
      <c r="W220" s="36"/>
      <c r="X220" s="36"/>
      <c r="Y220" s="36"/>
      <c r="Z220" s="36"/>
      <c r="AA220" s="36"/>
      <c r="AB220" s="36"/>
      <c r="AC220" s="36"/>
      <c r="AD220" s="36"/>
      <c r="AE220" s="36"/>
      <c r="AR220" s="200" t="s">
        <v>233</v>
      </c>
      <c r="AT220" s="200" t="s">
        <v>133</v>
      </c>
      <c r="AU220" s="200" t="s">
        <v>82</v>
      </c>
      <c r="AY220" s="19" t="s">
        <v>130</v>
      </c>
      <c r="BE220" s="201">
        <f>IF(N220="základní",J220,0)</f>
        <v>0</v>
      </c>
      <c r="BF220" s="201">
        <f>IF(N220="snížená",J220,0)</f>
        <v>0</v>
      </c>
      <c r="BG220" s="201">
        <f>IF(N220="zákl. přenesená",J220,0)</f>
        <v>0</v>
      </c>
      <c r="BH220" s="201">
        <f>IF(N220="sníž. přenesená",J220,0)</f>
        <v>0</v>
      </c>
      <c r="BI220" s="201">
        <f>IF(N220="nulová",J220,0)</f>
        <v>0</v>
      </c>
      <c r="BJ220" s="19" t="s">
        <v>80</v>
      </c>
      <c r="BK220" s="201">
        <f>ROUND(I220*H220,2)</f>
        <v>0</v>
      </c>
      <c r="BL220" s="19" t="s">
        <v>233</v>
      </c>
      <c r="BM220" s="200" t="s">
        <v>348</v>
      </c>
    </row>
    <row r="221" spans="1:65" s="2" customFormat="1">
      <c r="A221" s="36"/>
      <c r="B221" s="37"/>
      <c r="C221" s="38"/>
      <c r="D221" s="202" t="s">
        <v>140</v>
      </c>
      <c r="E221" s="38"/>
      <c r="F221" s="203" t="s">
        <v>347</v>
      </c>
      <c r="G221" s="38"/>
      <c r="H221" s="38"/>
      <c r="I221" s="110"/>
      <c r="J221" s="38"/>
      <c r="K221" s="38"/>
      <c r="L221" s="41"/>
      <c r="M221" s="204"/>
      <c r="N221" s="205"/>
      <c r="O221" s="66"/>
      <c r="P221" s="66"/>
      <c r="Q221" s="66"/>
      <c r="R221" s="66"/>
      <c r="S221" s="66"/>
      <c r="T221" s="67"/>
      <c r="U221" s="36"/>
      <c r="V221" s="36"/>
      <c r="W221" s="36"/>
      <c r="X221" s="36"/>
      <c r="Y221" s="36"/>
      <c r="Z221" s="36"/>
      <c r="AA221" s="36"/>
      <c r="AB221" s="36"/>
      <c r="AC221" s="36"/>
      <c r="AD221" s="36"/>
      <c r="AE221" s="36"/>
      <c r="AT221" s="19" t="s">
        <v>140</v>
      </c>
      <c r="AU221" s="19" t="s">
        <v>82</v>
      </c>
    </row>
    <row r="222" spans="1:65" s="14" customFormat="1">
      <c r="B222" s="227"/>
      <c r="C222" s="228"/>
      <c r="D222" s="202" t="s">
        <v>142</v>
      </c>
      <c r="E222" s="229" t="s">
        <v>19</v>
      </c>
      <c r="F222" s="230" t="s">
        <v>349</v>
      </c>
      <c r="G222" s="228"/>
      <c r="H222" s="229" t="s">
        <v>19</v>
      </c>
      <c r="I222" s="231"/>
      <c r="J222" s="228"/>
      <c r="K222" s="228"/>
      <c r="L222" s="232"/>
      <c r="M222" s="233"/>
      <c r="N222" s="234"/>
      <c r="O222" s="234"/>
      <c r="P222" s="234"/>
      <c r="Q222" s="234"/>
      <c r="R222" s="234"/>
      <c r="S222" s="234"/>
      <c r="T222" s="235"/>
      <c r="AT222" s="236" t="s">
        <v>142</v>
      </c>
      <c r="AU222" s="236" t="s">
        <v>82</v>
      </c>
      <c r="AV222" s="14" t="s">
        <v>80</v>
      </c>
      <c r="AW222" s="14" t="s">
        <v>33</v>
      </c>
      <c r="AX222" s="14" t="s">
        <v>72</v>
      </c>
      <c r="AY222" s="236" t="s">
        <v>130</v>
      </c>
    </row>
    <row r="223" spans="1:65" s="13" customFormat="1" ht="20.399999999999999">
      <c r="B223" s="206"/>
      <c r="C223" s="207"/>
      <c r="D223" s="202" t="s">
        <v>142</v>
      </c>
      <c r="E223" s="208" t="s">
        <v>19</v>
      </c>
      <c r="F223" s="209" t="s">
        <v>350</v>
      </c>
      <c r="G223" s="207"/>
      <c r="H223" s="210">
        <v>43.344999999999999</v>
      </c>
      <c r="I223" s="211"/>
      <c r="J223" s="207"/>
      <c r="K223" s="207"/>
      <c r="L223" s="212"/>
      <c r="M223" s="213"/>
      <c r="N223" s="214"/>
      <c r="O223" s="214"/>
      <c r="P223" s="214"/>
      <c r="Q223" s="214"/>
      <c r="R223" s="214"/>
      <c r="S223" s="214"/>
      <c r="T223" s="215"/>
      <c r="AT223" s="216" t="s">
        <v>142</v>
      </c>
      <c r="AU223" s="216" t="s">
        <v>82</v>
      </c>
      <c r="AV223" s="13" t="s">
        <v>82</v>
      </c>
      <c r="AW223" s="13" t="s">
        <v>33</v>
      </c>
      <c r="AX223" s="13" t="s">
        <v>72</v>
      </c>
      <c r="AY223" s="216" t="s">
        <v>130</v>
      </c>
    </row>
    <row r="224" spans="1:65" s="13" customFormat="1" ht="20.399999999999999">
      <c r="B224" s="206"/>
      <c r="C224" s="207"/>
      <c r="D224" s="202" t="s">
        <v>142</v>
      </c>
      <c r="E224" s="208" t="s">
        <v>19</v>
      </c>
      <c r="F224" s="209" t="s">
        <v>351</v>
      </c>
      <c r="G224" s="207"/>
      <c r="H224" s="210">
        <v>39.807000000000002</v>
      </c>
      <c r="I224" s="211"/>
      <c r="J224" s="207"/>
      <c r="K224" s="207"/>
      <c r="L224" s="212"/>
      <c r="M224" s="213"/>
      <c r="N224" s="214"/>
      <c r="O224" s="214"/>
      <c r="P224" s="214"/>
      <c r="Q224" s="214"/>
      <c r="R224" s="214"/>
      <c r="S224" s="214"/>
      <c r="T224" s="215"/>
      <c r="AT224" s="216" t="s">
        <v>142</v>
      </c>
      <c r="AU224" s="216" t="s">
        <v>82</v>
      </c>
      <c r="AV224" s="13" t="s">
        <v>82</v>
      </c>
      <c r="AW224" s="13" t="s">
        <v>33</v>
      </c>
      <c r="AX224" s="13" t="s">
        <v>72</v>
      </c>
      <c r="AY224" s="216" t="s">
        <v>130</v>
      </c>
    </row>
    <row r="225" spans="1:65" s="13" customFormat="1" ht="30.6">
      <c r="B225" s="206"/>
      <c r="C225" s="207"/>
      <c r="D225" s="202" t="s">
        <v>142</v>
      </c>
      <c r="E225" s="208" t="s">
        <v>19</v>
      </c>
      <c r="F225" s="209" t="s">
        <v>352</v>
      </c>
      <c r="G225" s="207"/>
      <c r="H225" s="210">
        <v>51.457999999999998</v>
      </c>
      <c r="I225" s="211"/>
      <c r="J225" s="207"/>
      <c r="K225" s="207"/>
      <c r="L225" s="212"/>
      <c r="M225" s="213"/>
      <c r="N225" s="214"/>
      <c r="O225" s="214"/>
      <c r="P225" s="214"/>
      <c r="Q225" s="214"/>
      <c r="R225" s="214"/>
      <c r="S225" s="214"/>
      <c r="T225" s="215"/>
      <c r="AT225" s="216" t="s">
        <v>142</v>
      </c>
      <c r="AU225" s="216" t="s">
        <v>82</v>
      </c>
      <c r="AV225" s="13" t="s">
        <v>82</v>
      </c>
      <c r="AW225" s="13" t="s">
        <v>33</v>
      </c>
      <c r="AX225" s="13" t="s">
        <v>72</v>
      </c>
      <c r="AY225" s="216" t="s">
        <v>130</v>
      </c>
    </row>
    <row r="226" spans="1:65" s="16" customFormat="1">
      <c r="B226" s="248"/>
      <c r="C226" s="249"/>
      <c r="D226" s="202" t="s">
        <v>142</v>
      </c>
      <c r="E226" s="250" t="s">
        <v>19</v>
      </c>
      <c r="F226" s="251" t="s">
        <v>353</v>
      </c>
      <c r="G226" s="249"/>
      <c r="H226" s="252">
        <v>134.61000000000001</v>
      </c>
      <c r="I226" s="253"/>
      <c r="J226" s="249"/>
      <c r="K226" s="249"/>
      <c r="L226" s="254"/>
      <c r="M226" s="255"/>
      <c r="N226" s="256"/>
      <c r="O226" s="256"/>
      <c r="P226" s="256"/>
      <c r="Q226" s="256"/>
      <c r="R226" s="256"/>
      <c r="S226" s="256"/>
      <c r="T226" s="257"/>
      <c r="AT226" s="258" t="s">
        <v>142</v>
      </c>
      <c r="AU226" s="258" t="s">
        <v>82</v>
      </c>
      <c r="AV226" s="16" t="s">
        <v>131</v>
      </c>
      <c r="AW226" s="16" t="s">
        <v>33</v>
      </c>
      <c r="AX226" s="16" t="s">
        <v>72</v>
      </c>
      <c r="AY226" s="258" t="s">
        <v>130</v>
      </c>
    </row>
    <row r="227" spans="1:65" s="13" customFormat="1">
      <c r="B227" s="206"/>
      <c r="C227" s="207"/>
      <c r="D227" s="202" t="s">
        <v>142</v>
      </c>
      <c r="E227" s="208" t="s">
        <v>19</v>
      </c>
      <c r="F227" s="209" t="s">
        <v>354</v>
      </c>
      <c r="G227" s="207"/>
      <c r="H227" s="210">
        <v>29.827000000000002</v>
      </c>
      <c r="I227" s="211"/>
      <c r="J227" s="207"/>
      <c r="K227" s="207"/>
      <c r="L227" s="212"/>
      <c r="M227" s="213"/>
      <c r="N227" s="214"/>
      <c r="O227" s="214"/>
      <c r="P227" s="214"/>
      <c r="Q227" s="214"/>
      <c r="R227" s="214"/>
      <c r="S227" s="214"/>
      <c r="T227" s="215"/>
      <c r="AT227" s="216" t="s">
        <v>142</v>
      </c>
      <c r="AU227" s="216" t="s">
        <v>82</v>
      </c>
      <c r="AV227" s="13" t="s">
        <v>82</v>
      </c>
      <c r="AW227" s="13" t="s">
        <v>33</v>
      </c>
      <c r="AX227" s="13" t="s">
        <v>72</v>
      </c>
      <c r="AY227" s="216" t="s">
        <v>130</v>
      </c>
    </row>
    <row r="228" spans="1:65" s="15" customFormat="1">
      <c r="B228" s="237"/>
      <c r="C228" s="238"/>
      <c r="D228" s="202" t="s">
        <v>142</v>
      </c>
      <c r="E228" s="239" t="s">
        <v>19</v>
      </c>
      <c r="F228" s="240" t="s">
        <v>171</v>
      </c>
      <c r="G228" s="238"/>
      <c r="H228" s="241">
        <v>164.43700000000001</v>
      </c>
      <c r="I228" s="242"/>
      <c r="J228" s="238"/>
      <c r="K228" s="238"/>
      <c r="L228" s="243"/>
      <c r="M228" s="244"/>
      <c r="N228" s="245"/>
      <c r="O228" s="245"/>
      <c r="P228" s="245"/>
      <c r="Q228" s="245"/>
      <c r="R228" s="245"/>
      <c r="S228" s="245"/>
      <c r="T228" s="246"/>
      <c r="AT228" s="247" t="s">
        <v>142</v>
      </c>
      <c r="AU228" s="247" t="s">
        <v>82</v>
      </c>
      <c r="AV228" s="15" t="s">
        <v>138</v>
      </c>
      <c r="AW228" s="15" t="s">
        <v>33</v>
      </c>
      <c r="AX228" s="15" t="s">
        <v>80</v>
      </c>
      <c r="AY228" s="247" t="s">
        <v>130</v>
      </c>
    </row>
    <row r="229" spans="1:65" s="2" customFormat="1" ht="16.5" customHeight="1">
      <c r="A229" s="36"/>
      <c r="B229" s="37"/>
      <c r="C229" s="189" t="s">
        <v>355</v>
      </c>
      <c r="D229" s="189" t="s">
        <v>133</v>
      </c>
      <c r="E229" s="190" t="s">
        <v>356</v>
      </c>
      <c r="F229" s="191" t="s">
        <v>357</v>
      </c>
      <c r="G229" s="192" t="s">
        <v>241</v>
      </c>
      <c r="H229" s="193">
        <v>164.43700000000001</v>
      </c>
      <c r="I229" s="194"/>
      <c r="J229" s="195">
        <f>ROUND(I229*H229,2)</f>
        <v>0</v>
      </c>
      <c r="K229" s="191" t="s">
        <v>137</v>
      </c>
      <c r="L229" s="41"/>
      <c r="M229" s="196" t="s">
        <v>19</v>
      </c>
      <c r="N229" s="197" t="s">
        <v>43</v>
      </c>
      <c r="O229" s="66"/>
      <c r="P229" s="198">
        <f>O229*H229</f>
        <v>0</v>
      </c>
      <c r="Q229" s="198">
        <v>0</v>
      </c>
      <c r="R229" s="198">
        <f>Q229*H229</f>
        <v>0</v>
      </c>
      <c r="S229" s="198">
        <v>1.24E-3</v>
      </c>
      <c r="T229" s="199">
        <f>S229*H229</f>
        <v>0.20390188000000001</v>
      </c>
      <c r="U229" s="36"/>
      <c r="V229" s="36"/>
      <c r="W229" s="36"/>
      <c r="X229" s="36"/>
      <c r="Y229" s="36"/>
      <c r="Z229" s="36"/>
      <c r="AA229" s="36"/>
      <c r="AB229" s="36"/>
      <c r="AC229" s="36"/>
      <c r="AD229" s="36"/>
      <c r="AE229" s="36"/>
      <c r="AR229" s="200" t="s">
        <v>233</v>
      </c>
      <c r="AT229" s="200" t="s">
        <v>133</v>
      </c>
      <c r="AU229" s="200" t="s">
        <v>82</v>
      </c>
      <c r="AY229" s="19" t="s">
        <v>130</v>
      </c>
      <c r="BE229" s="201">
        <f>IF(N229="základní",J229,0)</f>
        <v>0</v>
      </c>
      <c r="BF229" s="201">
        <f>IF(N229="snížená",J229,0)</f>
        <v>0</v>
      </c>
      <c r="BG229" s="201">
        <f>IF(N229="zákl. přenesená",J229,0)</f>
        <v>0</v>
      </c>
      <c r="BH229" s="201">
        <f>IF(N229="sníž. přenesená",J229,0)</f>
        <v>0</v>
      </c>
      <c r="BI229" s="201">
        <f>IF(N229="nulová",J229,0)</f>
        <v>0</v>
      </c>
      <c r="BJ229" s="19" t="s">
        <v>80</v>
      </c>
      <c r="BK229" s="201">
        <f>ROUND(I229*H229,2)</f>
        <v>0</v>
      </c>
      <c r="BL229" s="19" t="s">
        <v>233</v>
      </c>
      <c r="BM229" s="200" t="s">
        <v>358</v>
      </c>
    </row>
    <row r="230" spans="1:65" s="2" customFormat="1">
      <c r="A230" s="36"/>
      <c r="B230" s="37"/>
      <c r="C230" s="38"/>
      <c r="D230" s="202" t="s">
        <v>140</v>
      </c>
      <c r="E230" s="38"/>
      <c r="F230" s="203" t="s">
        <v>359</v>
      </c>
      <c r="G230" s="38"/>
      <c r="H230" s="38"/>
      <c r="I230" s="110"/>
      <c r="J230" s="38"/>
      <c r="K230" s="38"/>
      <c r="L230" s="41"/>
      <c r="M230" s="204"/>
      <c r="N230" s="205"/>
      <c r="O230" s="66"/>
      <c r="P230" s="66"/>
      <c r="Q230" s="66"/>
      <c r="R230" s="66"/>
      <c r="S230" s="66"/>
      <c r="T230" s="67"/>
      <c r="U230" s="36"/>
      <c r="V230" s="36"/>
      <c r="W230" s="36"/>
      <c r="X230" s="36"/>
      <c r="Y230" s="36"/>
      <c r="Z230" s="36"/>
      <c r="AA230" s="36"/>
      <c r="AB230" s="36"/>
      <c r="AC230" s="36"/>
      <c r="AD230" s="36"/>
      <c r="AE230" s="36"/>
      <c r="AT230" s="19" t="s">
        <v>140</v>
      </c>
      <c r="AU230" s="19" t="s">
        <v>82</v>
      </c>
    </row>
    <row r="231" spans="1:65" s="2" customFormat="1" ht="21.75" customHeight="1">
      <c r="A231" s="36"/>
      <c r="B231" s="37"/>
      <c r="C231" s="189" t="s">
        <v>360</v>
      </c>
      <c r="D231" s="189" t="s">
        <v>133</v>
      </c>
      <c r="E231" s="190" t="s">
        <v>361</v>
      </c>
      <c r="F231" s="191" t="s">
        <v>362</v>
      </c>
      <c r="G231" s="192" t="s">
        <v>164</v>
      </c>
      <c r="H231" s="193">
        <v>3.3959999999999999</v>
      </c>
      <c r="I231" s="194"/>
      <c r="J231" s="195">
        <f>ROUND(I231*H231,2)</f>
        <v>0</v>
      </c>
      <c r="K231" s="191" t="s">
        <v>137</v>
      </c>
      <c r="L231" s="41"/>
      <c r="M231" s="196" t="s">
        <v>19</v>
      </c>
      <c r="N231" s="197" t="s">
        <v>43</v>
      </c>
      <c r="O231" s="66"/>
      <c r="P231" s="198">
        <f>O231*H231</f>
        <v>0</v>
      </c>
      <c r="Q231" s="198">
        <v>0</v>
      </c>
      <c r="R231" s="198">
        <f>Q231*H231</f>
        <v>0</v>
      </c>
      <c r="S231" s="198">
        <v>1.3440000000000001E-2</v>
      </c>
      <c r="T231" s="199">
        <f>S231*H231</f>
        <v>4.5642240000000001E-2</v>
      </c>
      <c r="U231" s="36"/>
      <c r="V231" s="36"/>
      <c r="W231" s="36"/>
      <c r="X231" s="36"/>
      <c r="Y231" s="36"/>
      <c r="Z231" s="36"/>
      <c r="AA231" s="36"/>
      <c r="AB231" s="36"/>
      <c r="AC231" s="36"/>
      <c r="AD231" s="36"/>
      <c r="AE231" s="36"/>
      <c r="AR231" s="200" t="s">
        <v>233</v>
      </c>
      <c r="AT231" s="200" t="s">
        <v>133</v>
      </c>
      <c r="AU231" s="200" t="s">
        <v>82</v>
      </c>
      <c r="AY231" s="19" t="s">
        <v>130</v>
      </c>
      <c r="BE231" s="201">
        <f>IF(N231="základní",J231,0)</f>
        <v>0</v>
      </c>
      <c r="BF231" s="201">
        <f>IF(N231="snížená",J231,0)</f>
        <v>0</v>
      </c>
      <c r="BG231" s="201">
        <f>IF(N231="zákl. přenesená",J231,0)</f>
        <v>0</v>
      </c>
      <c r="BH231" s="201">
        <f>IF(N231="sníž. přenesená",J231,0)</f>
        <v>0</v>
      </c>
      <c r="BI231" s="201">
        <f>IF(N231="nulová",J231,0)</f>
        <v>0</v>
      </c>
      <c r="BJ231" s="19" t="s">
        <v>80</v>
      </c>
      <c r="BK231" s="201">
        <f>ROUND(I231*H231,2)</f>
        <v>0</v>
      </c>
      <c r="BL231" s="19" t="s">
        <v>233</v>
      </c>
      <c r="BM231" s="200" t="s">
        <v>363</v>
      </c>
    </row>
    <row r="232" spans="1:65" s="2" customFormat="1" ht="19.2">
      <c r="A232" s="36"/>
      <c r="B232" s="37"/>
      <c r="C232" s="38"/>
      <c r="D232" s="202" t="s">
        <v>140</v>
      </c>
      <c r="E232" s="38"/>
      <c r="F232" s="203" t="s">
        <v>364</v>
      </c>
      <c r="G232" s="38"/>
      <c r="H232" s="38"/>
      <c r="I232" s="110"/>
      <c r="J232" s="38"/>
      <c r="K232" s="38"/>
      <c r="L232" s="41"/>
      <c r="M232" s="204"/>
      <c r="N232" s="205"/>
      <c r="O232" s="66"/>
      <c r="P232" s="66"/>
      <c r="Q232" s="66"/>
      <c r="R232" s="66"/>
      <c r="S232" s="66"/>
      <c r="T232" s="67"/>
      <c r="U232" s="36"/>
      <c r="V232" s="36"/>
      <c r="W232" s="36"/>
      <c r="X232" s="36"/>
      <c r="Y232" s="36"/>
      <c r="Z232" s="36"/>
      <c r="AA232" s="36"/>
      <c r="AB232" s="36"/>
      <c r="AC232" s="36"/>
      <c r="AD232" s="36"/>
      <c r="AE232" s="36"/>
      <c r="AT232" s="19" t="s">
        <v>140</v>
      </c>
      <c r="AU232" s="19" t="s">
        <v>82</v>
      </c>
    </row>
    <row r="233" spans="1:65" s="13" customFormat="1">
      <c r="B233" s="206"/>
      <c r="C233" s="207"/>
      <c r="D233" s="202" t="s">
        <v>142</v>
      </c>
      <c r="E233" s="208" t="s">
        <v>19</v>
      </c>
      <c r="F233" s="209" t="s">
        <v>365</v>
      </c>
      <c r="G233" s="207"/>
      <c r="H233" s="210">
        <v>3.3959999999999999</v>
      </c>
      <c r="I233" s="211"/>
      <c r="J233" s="207"/>
      <c r="K233" s="207"/>
      <c r="L233" s="212"/>
      <c r="M233" s="213"/>
      <c r="N233" s="214"/>
      <c r="O233" s="214"/>
      <c r="P233" s="214"/>
      <c r="Q233" s="214"/>
      <c r="R233" s="214"/>
      <c r="S233" s="214"/>
      <c r="T233" s="215"/>
      <c r="AT233" s="216" t="s">
        <v>142</v>
      </c>
      <c r="AU233" s="216" t="s">
        <v>82</v>
      </c>
      <c r="AV233" s="13" t="s">
        <v>82</v>
      </c>
      <c r="AW233" s="13" t="s">
        <v>33</v>
      </c>
      <c r="AX233" s="13" t="s">
        <v>80</v>
      </c>
      <c r="AY233" s="216" t="s">
        <v>130</v>
      </c>
    </row>
    <row r="234" spans="1:65" s="2" customFormat="1" ht="21.75" customHeight="1">
      <c r="A234" s="36"/>
      <c r="B234" s="37"/>
      <c r="C234" s="189" t="s">
        <v>366</v>
      </c>
      <c r="D234" s="189" t="s">
        <v>133</v>
      </c>
      <c r="E234" s="190" t="s">
        <v>367</v>
      </c>
      <c r="F234" s="191" t="s">
        <v>368</v>
      </c>
      <c r="G234" s="192" t="s">
        <v>241</v>
      </c>
      <c r="H234" s="193">
        <v>18.899999999999999</v>
      </c>
      <c r="I234" s="194"/>
      <c r="J234" s="195">
        <f>ROUND(I234*H234,2)</f>
        <v>0</v>
      </c>
      <c r="K234" s="191" t="s">
        <v>137</v>
      </c>
      <c r="L234" s="41"/>
      <c r="M234" s="196" t="s">
        <v>19</v>
      </c>
      <c r="N234" s="197" t="s">
        <v>43</v>
      </c>
      <c r="O234" s="66"/>
      <c r="P234" s="198">
        <f>O234*H234</f>
        <v>0</v>
      </c>
      <c r="Q234" s="198">
        <v>0</v>
      </c>
      <c r="R234" s="198">
        <f>Q234*H234</f>
        <v>0</v>
      </c>
      <c r="S234" s="198">
        <v>8.8000000000000005E-3</v>
      </c>
      <c r="T234" s="199">
        <f>S234*H234</f>
        <v>0.16632</v>
      </c>
      <c r="U234" s="36"/>
      <c r="V234" s="36"/>
      <c r="W234" s="36"/>
      <c r="X234" s="36"/>
      <c r="Y234" s="36"/>
      <c r="Z234" s="36"/>
      <c r="AA234" s="36"/>
      <c r="AB234" s="36"/>
      <c r="AC234" s="36"/>
      <c r="AD234" s="36"/>
      <c r="AE234" s="36"/>
      <c r="AR234" s="200" t="s">
        <v>233</v>
      </c>
      <c r="AT234" s="200" t="s">
        <v>133</v>
      </c>
      <c r="AU234" s="200" t="s">
        <v>82</v>
      </c>
      <c r="AY234" s="19" t="s">
        <v>130</v>
      </c>
      <c r="BE234" s="201">
        <f>IF(N234="základní",J234,0)</f>
        <v>0</v>
      </c>
      <c r="BF234" s="201">
        <f>IF(N234="snížená",J234,0)</f>
        <v>0</v>
      </c>
      <c r="BG234" s="201">
        <f>IF(N234="zákl. přenesená",J234,0)</f>
        <v>0</v>
      </c>
      <c r="BH234" s="201">
        <f>IF(N234="sníž. přenesená",J234,0)</f>
        <v>0</v>
      </c>
      <c r="BI234" s="201">
        <f>IF(N234="nulová",J234,0)</f>
        <v>0</v>
      </c>
      <c r="BJ234" s="19" t="s">
        <v>80</v>
      </c>
      <c r="BK234" s="201">
        <f>ROUND(I234*H234,2)</f>
        <v>0</v>
      </c>
      <c r="BL234" s="19" t="s">
        <v>233</v>
      </c>
      <c r="BM234" s="200" t="s">
        <v>369</v>
      </c>
    </row>
    <row r="235" spans="1:65" s="2" customFormat="1" ht="28.8">
      <c r="A235" s="36"/>
      <c r="B235" s="37"/>
      <c r="C235" s="38"/>
      <c r="D235" s="202" t="s">
        <v>140</v>
      </c>
      <c r="E235" s="38"/>
      <c r="F235" s="203" t="s">
        <v>370</v>
      </c>
      <c r="G235" s="38"/>
      <c r="H235" s="38"/>
      <c r="I235" s="110"/>
      <c r="J235" s="38"/>
      <c r="K235" s="38"/>
      <c r="L235" s="41"/>
      <c r="M235" s="204"/>
      <c r="N235" s="205"/>
      <c r="O235" s="66"/>
      <c r="P235" s="66"/>
      <c r="Q235" s="66"/>
      <c r="R235" s="66"/>
      <c r="S235" s="66"/>
      <c r="T235" s="67"/>
      <c r="U235" s="36"/>
      <c r="V235" s="36"/>
      <c r="W235" s="36"/>
      <c r="X235" s="36"/>
      <c r="Y235" s="36"/>
      <c r="Z235" s="36"/>
      <c r="AA235" s="36"/>
      <c r="AB235" s="36"/>
      <c r="AC235" s="36"/>
      <c r="AD235" s="36"/>
      <c r="AE235" s="36"/>
      <c r="AT235" s="19" t="s">
        <v>140</v>
      </c>
      <c r="AU235" s="19" t="s">
        <v>82</v>
      </c>
    </row>
    <row r="236" spans="1:65" s="13" customFormat="1">
      <c r="B236" s="206"/>
      <c r="C236" s="207"/>
      <c r="D236" s="202" t="s">
        <v>142</v>
      </c>
      <c r="E236" s="208" t="s">
        <v>19</v>
      </c>
      <c r="F236" s="209" t="s">
        <v>371</v>
      </c>
      <c r="G236" s="207"/>
      <c r="H236" s="210">
        <v>18.899999999999999</v>
      </c>
      <c r="I236" s="211"/>
      <c r="J236" s="207"/>
      <c r="K236" s="207"/>
      <c r="L236" s="212"/>
      <c r="M236" s="213"/>
      <c r="N236" s="214"/>
      <c r="O236" s="214"/>
      <c r="P236" s="214"/>
      <c r="Q236" s="214"/>
      <c r="R236" s="214"/>
      <c r="S236" s="214"/>
      <c r="T236" s="215"/>
      <c r="AT236" s="216" t="s">
        <v>142</v>
      </c>
      <c r="AU236" s="216" t="s">
        <v>82</v>
      </c>
      <c r="AV236" s="13" t="s">
        <v>82</v>
      </c>
      <c r="AW236" s="13" t="s">
        <v>33</v>
      </c>
      <c r="AX236" s="13" t="s">
        <v>80</v>
      </c>
      <c r="AY236" s="216" t="s">
        <v>130</v>
      </c>
    </row>
    <row r="237" spans="1:65" s="2" customFormat="1" ht="21.75" customHeight="1">
      <c r="A237" s="36"/>
      <c r="B237" s="37"/>
      <c r="C237" s="189" t="s">
        <v>372</v>
      </c>
      <c r="D237" s="189" t="s">
        <v>133</v>
      </c>
      <c r="E237" s="190" t="s">
        <v>373</v>
      </c>
      <c r="F237" s="191" t="s">
        <v>374</v>
      </c>
      <c r="G237" s="192" t="s">
        <v>164</v>
      </c>
      <c r="H237" s="193">
        <v>12.279</v>
      </c>
      <c r="I237" s="194"/>
      <c r="J237" s="195">
        <f>ROUND(I237*H237,2)</f>
        <v>0</v>
      </c>
      <c r="K237" s="191" t="s">
        <v>137</v>
      </c>
      <c r="L237" s="41"/>
      <c r="M237" s="196" t="s">
        <v>19</v>
      </c>
      <c r="N237" s="197" t="s">
        <v>43</v>
      </c>
      <c r="O237" s="66"/>
      <c r="P237" s="198">
        <f>O237*H237</f>
        <v>0</v>
      </c>
      <c r="Q237" s="198">
        <v>0</v>
      </c>
      <c r="R237" s="198">
        <f>Q237*H237</f>
        <v>0</v>
      </c>
      <c r="S237" s="198">
        <v>0.03</v>
      </c>
      <c r="T237" s="199">
        <f>S237*H237</f>
        <v>0.36836999999999998</v>
      </c>
      <c r="U237" s="36"/>
      <c r="V237" s="36"/>
      <c r="W237" s="36"/>
      <c r="X237" s="36"/>
      <c r="Y237" s="36"/>
      <c r="Z237" s="36"/>
      <c r="AA237" s="36"/>
      <c r="AB237" s="36"/>
      <c r="AC237" s="36"/>
      <c r="AD237" s="36"/>
      <c r="AE237" s="36"/>
      <c r="AR237" s="200" t="s">
        <v>233</v>
      </c>
      <c r="AT237" s="200" t="s">
        <v>133</v>
      </c>
      <c r="AU237" s="200" t="s">
        <v>82</v>
      </c>
      <c r="AY237" s="19" t="s">
        <v>130</v>
      </c>
      <c r="BE237" s="201">
        <f>IF(N237="základní",J237,0)</f>
        <v>0</v>
      </c>
      <c r="BF237" s="201">
        <f>IF(N237="snížená",J237,0)</f>
        <v>0</v>
      </c>
      <c r="BG237" s="201">
        <f>IF(N237="zákl. přenesená",J237,0)</f>
        <v>0</v>
      </c>
      <c r="BH237" s="201">
        <f>IF(N237="sníž. přenesená",J237,0)</f>
        <v>0</v>
      </c>
      <c r="BI237" s="201">
        <f>IF(N237="nulová",J237,0)</f>
        <v>0</v>
      </c>
      <c r="BJ237" s="19" t="s">
        <v>80</v>
      </c>
      <c r="BK237" s="201">
        <f>ROUND(I237*H237,2)</f>
        <v>0</v>
      </c>
      <c r="BL237" s="19" t="s">
        <v>233</v>
      </c>
      <c r="BM237" s="200" t="s">
        <v>375</v>
      </c>
    </row>
    <row r="238" spans="1:65" s="2" customFormat="1" ht="19.2">
      <c r="A238" s="36"/>
      <c r="B238" s="37"/>
      <c r="C238" s="38"/>
      <c r="D238" s="202" t="s">
        <v>140</v>
      </c>
      <c r="E238" s="38"/>
      <c r="F238" s="203" t="s">
        <v>376</v>
      </c>
      <c r="G238" s="38"/>
      <c r="H238" s="38"/>
      <c r="I238" s="110"/>
      <c r="J238" s="38"/>
      <c r="K238" s="38"/>
      <c r="L238" s="41"/>
      <c r="M238" s="204"/>
      <c r="N238" s="205"/>
      <c r="O238" s="66"/>
      <c r="P238" s="66"/>
      <c r="Q238" s="66"/>
      <c r="R238" s="66"/>
      <c r="S238" s="66"/>
      <c r="T238" s="67"/>
      <c r="U238" s="36"/>
      <c r="V238" s="36"/>
      <c r="W238" s="36"/>
      <c r="X238" s="36"/>
      <c r="Y238" s="36"/>
      <c r="Z238" s="36"/>
      <c r="AA238" s="36"/>
      <c r="AB238" s="36"/>
      <c r="AC238" s="36"/>
      <c r="AD238" s="36"/>
      <c r="AE238" s="36"/>
      <c r="AT238" s="19" t="s">
        <v>140</v>
      </c>
      <c r="AU238" s="19" t="s">
        <v>82</v>
      </c>
    </row>
    <row r="239" spans="1:65" s="13" customFormat="1">
      <c r="B239" s="206"/>
      <c r="C239" s="207"/>
      <c r="D239" s="202" t="s">
        <v>142</v>
      </c>
      <c r="E239" s="208" t="s">
        <v>19</v>
      </c>
      <c r="F239" s="209" t="s">
        <v>377</v>
      </c>
      <c r="G239" s="207"/>
      <c r="H239" s="210">
        <v>12.279</v>
      </c>
      <c r="I239" s="211"/>
      <c r="J239" s="207"/>
      <c r="K239" s="207"/>
      <c r="L239" s="212"/>
      <c r="M239" s="213"/>
      <c r="N239" s="214"/>
      <c r="O239" s="214"/>
      <c r="P239" s="214"/>
      <c r="Q239" s="214"/>
      <c r="R239" s="214"/>
      <c r="S239" s="214"/>
      <c r="T239" s="215"/>
      <c r="AT239" s="216" t="s">
        <v>142</v>
      </c>
      <c r="AU239" s="216" t="s">
        <v>82</v>
      </c>
      <c r="AV239" s="13" t="s">
        <v>82</v>
      </c>
      <c r="AW239" s="13" t="s">
        <v>33</v>
      </c>
      <c r="AX239" s="13" t="s">
        <v>80</v>
      </c>
      <c r="AY239" s="216" t="s">
        <v>130</v>
      </c>
    </row>
    <row r="240" spans="1:65" s="2" customFormat="1" ht="21.75" customHeight="1">
      <c r="A240" s="36"/>
      <c r="B240" s="37"/>
      <c r="C240" s="189" t="s">
        <v>378</v>
      </c>
      <c r="D240" s="189" t="s">
        <v>133</v>
      </c>
      <c r="E240" s="190" t="s">
        <v>379</v>
      </c>
      <c r="F240" s="191" t="s">
        <v>380</v>
      </c>
      <c r="G240" s="192" t="s">
        <v>241</v>
      </c>
      <c r="H240" s="193">
        <v>51.468000000000004</v>
      </c>
      <c r="I240" s="194"/>
      <c r="J240" s="195">
        <f>ROUND(I240*H240,2)</f>
        <v>0</v>
      </c>
      <c r="K240" s="191" t="s">
        <v>137</v>
      </c>
      <c r="L240" s="41"/>
      <c r="M240" s="196" t="s">
        <v>19</v>
      </c>
      <c r="N240" s="197" t="s">
        <v>43</v>
      </c>
      <c r="O240" s="66"/>
      <c r="P240" s="198">
        <f>O240*H240</f>
        <v>0</v>
      </c>
      <c r="Q240" s="198">
        <v>0</v>
      </c>
      <c r="R240" s="198">
        <f>Q240*H240</f>
        <v>0</v>
      </c>
      <c r="S240" s="198">
        <v>6.0000000000000001E-3</v>
      </c>
      <c r="T240" s="199">
        <f>S240*H240</f>
        <v>0.30880800000000003</v>
      </c>
      <c r="U240" s="36"/>
      <c r="V240" s="36"/>
      <c r="W240" s="36"/>
      <c r="X240" s="36"/>
      <c r="Y240" s="36"/>
      <c r="Z240" s="36"/>
      <c r="AA240" s="36"/>
      <c r="AB240" s="36"/>
      <c r="AC240" s="36"/>
      <c r="AD240" s="36"/>
      <c r="AE240" s="36"/>
      <c r="AR240" s="200" t="s">
        <v>233</v>
      </c>
      <c r="AT240" s="200" t="s">
        <v>133</v>
      </c>
      <c r="AU240" s="200" t="s">
        <v>82</v>
      </c>
      <c r="AY240" s="19" t="s">
        <v>130</v>
      </c>
      <c r="BE240" s="201">
        <f>IF(N240="základní",J240,0)</f>
        <v>0</v>
      </c>
      <c r="BF240" s="201">
        <f>IF(N240="snížená",J240,0)</f>
        <v>0</v>
      </c>
      <c r="BG240" s="201">
        <f>IF(N240="zákl. přenesená",J240,0)</f>
        <v>0</v>
      </c>
      <c r="BH240" s="201">
        <f>IF(N240="sníž. přenesená",J240,0)</f>
        <v>0</v>
      </c>
      <c r="BI240" s="201">
        <f>IF(N240="nulová",J240,0)</f>
        <v>0</v>
      </c>
      <c r="BJ240" s="19" t="s">
        <v>80</v>
      </c>
      <c r="BK240" s="201">
        <f>ROUND(I240*H240,2)</f>
        <v>0</v>
      </c>
      <c r="BL240" s="19" t="s">
        <v>233</v>
      </c>
      <c r="BM240" s="200" t="s">
        <v>381</v>
      </c>
    </row>
    <row r="241" spans="1:65" s="2" customFormat="1" ht="28.8">
      <c r="A241" s="36"/>
      <c r="B241" s="37"/>
      <c r="C241" s="38"/>
      <c r="D241" s="202" t="s">
        <v>140</v>
      </c>
      <c r="E241" s="38"/>
      <c r="F241" s="203" t="s">
        <v>382</v>
      </c>
      <c r="G241" s="38"/>
      <c r="H241" s="38"/>
      <c r="I241" s="110"/>
      <c r="J241" s="38"/>
      <c r="K241" s="38"/>
      <c r="L241" s="41"/>
      <c r="M241" s="204"/>
      <c r="N241" s="205"/>
      <c r="O241" s="66"/>
      <c r="P241" s="66"/>
      <c r="Q241" s="66"/>
      <c r="R241" s="66"/>
      <c r="S241" s="66"/>
      <c r="T241" s="67"/>
      <c r="U241" s="36"/>
      <c r="V241" s="36"/>
      <c r="W241" s="36"/>
      <c r="X241" s="36"/>
      <c r="Y241" s="36"/>
      <c r="Z241" s="36"/>
      <c r="AA241" s="36"/>
      <c r="AB241" s="36"/>
      <c r="AC241" s="36"/>
      <c r="AD241" s="36"/>
      <c r="AE241" s="36"/>
      <c r="AT241" s="19" t="s">
        <v>140</v>
      </c>
      <c r="AU241" s="19" t="s">
        <v>82</v>
      </c>
    </row>
    <row r="242" spans="1:65" s="13" customFormat="1" ht="20.399999999999999">
      <c r="B242" s="206"/>
      <c r="C242" s="207"/>
      <c r="D242" s="202" t="s">
        <v>142</v>
      </c>
      <c r="E242" s="208" t="s">
        <v>19</v>
      </c>
      <c r="F242" s="209" t="s">
        <v>383</v>
      </c>
      <c r="G242" s="207"/>
      <c r="H242" s="210">
        <v>51.468000000000004</v>
      </c>
      <c r="I242" s="211"/>
      <c r="J242" s="207"/>
      <c r="K242" s="207"/>
      <c r="L242" s="212"/>
      <c r="M242" s="213"/>
      <c r="N242" s="214"/>
      <c r="O242" s="214"/>
      <c r="P242" s="214"/>
      <c r="Q242" s="214"/>
      <c r="R242" s="214"/>
      <c r="S242" s="214"/>
      <c r="T242" s="215"/>
      <c r="AT242" s="216" t="s">
        <v>142</v>
      </c>
      <c r="AU242" s="216" t="s">
        <v>82</v>
      </c>
      <c r="AV242" s="13" t="s">
        <v>82</v>
      </c>
      <c r="AW242" s="13" t="s">
        <v>33</v>
      </c>
      <c r="AX242" s="13" t="s">
        <v>80</v>
      </c>
      <c r="AY242" s="216" t="s">
        <v>130</v>
      </c>
    </row>
    <row r="243" spans="1:65" s="2" customFormat="1" ht="21.75" customHeight="1">
      <c r="A243" s="36"/>
      <c r="B243" s="37"/>
      <c r="C243" s="189" t="s">
        <v>384</v>
      </c>
      <c r="D243" s="189" t="s">
        <v>133</v>
      </c>
      <c r="E243" s="190" t="s">
        <v>385</v>
      </c>
      <c r="F243" s="191" t="s">
        <v>386</v>
      </c>
      <c r="G243" s="192" t="s">
        <v>136</v>
      </c>
      <c r="H243" s="193">
        <v>3</v>
      </c>
      <c r="I243" s="194"/>
      <c r="J243" s="195">
        <f>ROUND(I243*H243,2)</f>
        <v>0</v>
      </c>
      <c r="K243" s="191" t="s">
        <v>137</v>
      </c>
      <c r="L243" s="41"/>
      <c r="M243" s="196" t="s">
        <v>19</v>
      </c>
      <c r="N243" s="197" t="s">
        <v>43</v>
      </c>
      <c r="O243" s="66"/>
      <c r="P243" s="198">
        <f>O243*H243</f>
        <v>0</v>
      </c>
      <c r="Q243" s="198">
        <v>0</v>
      </c>
      <c r="R243" s="198">
        <f>Q243*H243</f>
        <v>0</v>
      </c>
      <c r="S243" s="198">
        <v>6.0000000000000001E-3</v>
      </c>
      <c r="T243" s="199">
        <f>S243*H243</f>
        <v>1.8000000000000002E-2</v>
      </c>
      <c r="U243" s="36"/>
      <c r="V243" s="36"/>
      <c r="W243" s="36"/>
      <c r="X243" s="36"/>
      <c r="Y243" s="36"/>
      <c r="Z243" s="36"/>
      <c r="AA243" s="36"/>
      <c r="AB243" s="36"/>
      <c r="AC243" s="36"/>
      <c r="AD243" s="36"/>
      <c r="AE243" s="36"/>
      <c r="AR243" s="200" t="s">
        <v>233</v>
      </c>
      <c r="AT243" s="200" t="s">
        <v>133</v>
      </c>
      <c r="AU243" s="200" t="s">
        <v>82</v>
      </c>
      <c r="AY243" s="19" t="s">
        <v>130</v>
      </c>
      <c r="BE243" s="201">
        <f>IF(N243="základní",J243,0)</f>
        <v>0</v>
      </c>
      <c r="BF243" s="201">
        <f>IF(N243="snížená",J243,0)</f>
        <v>0</v>
      </c>
      <c r="BG243" s="201">
        <f>IF(N243="zákl. přenesená",J243,0)</f>
        <v>0</v>
      </c>
      <c r="BH243" s="201">
        <f>IF(N243="sníž. přenesená",J243,0)</f>
        <v>0</v>
      </c>
      <c r="BI243" s="201">
        <f>IF(N243="nulová",J243,0)</f>
        <v>0</v>
      </c>
      <c r="BJ243" s="19" t="s">
        <v>80</v>
      </c>
      <c r="BK243" s="201">
        <f>ROUND(I243*H243,2)</f>
        <v>0</v>
      </c>
      <c r="BL243" s="19" t="s">
        <v>233</v>
      </c>
      <c r="BM243" s="200" t="s">
        <v>387</v>
      </c>
    </row>
    <row r="244" spans="1:65" s="2" customFormat="1" ht="28.8">
      <c r="A244" s="36"/>
      <c r="B244" s="37"/>
      <c r="C244" s="38"/>
      <c r="D244" s="202" t="s">
        <v>140</v>
      </c>
      <c r="E244" s="38"/>
      <c r="F244" s="203" t="s">
        <v>388</v>
      </c>
      <c r="G244" s="38"/>
      <c r="H244" s="38"/>
      <c r="I244" s="110"/>
      <c r="J244" s="38"/>
      <c r="K244" s="38"/>
      <c r="L244" s="41"/>
      <c r="M244" s="204"/>
      <c r="N244" s="205"/>
      <c r="O244" s="66"/>
      <c r="P244" s="66"/>
      <c r="Q244" s="66"/>
      <c r="R244" s="66"/>
      <c r="S244" s="66"/>
      <c r="T244" s="67"/>
      <c r="U244" s="36"/>
      <c r="V244" s="36"/>
      <c r="W244" s="36"/>
      <c r="X244" s="36"/>
      <c r="Y244" s="36"/>
      <c r="Z244" s="36"/>
      <c r="AA244" s="36"/>
      <c r="AB244" s="36"/>
      <c r="AC244" s="36"/>
      <c r="AD244" s="36"/>
      <c r="AE244" s="36"/>
      <c r="AT244" s="19" t="s">
        <v>140</v>
      </c>
      <c r="AU244" s="19" t="s">
        <v>82</v>
      </c>
    </row>
    <row r="245" spans="1:65" s="13" customFormat="1">
      <c r="B245" s="206"/>
      <c r="C245" s="207"/>
      <c r="D245" s="202" t="s">
        <v>142</v>
      </c>
      <c r="E245" s="208" t="s">
        <v>19</v>
      </c>
      <c r="F245" s="209" t="s">
        <v>389</v>
      </c>
      <c r="G245" s="207"/>
      <c r="H245" s="210">
        <v>3</v>
      </c>
      <c r="I245" s="211"/>
      <c r="J245" s="207"/>
      <c r="K245" s="207"/>
      <c r="L245" s="212"/>
      <c r="M245" s="213"/>
      <c r="N245" s="214"/>
      <c r="O245" s="214"/>
      <c r="P245" s="214"/>
      <c r="Q245" s="214"/>
      <c r="R245" s="214"/>
      <c r="S245" s="214"/>
      <c r="T245" s="215"/>
      <c r="AT245" s="216" t="s">
        <v>142</v>
      </c>
      <c r="AU245" s="216" t="s">
        <v>82</v>
      </c>
      <c r="AV245" s="13" t="s">
        <v>82</v>
      </c>
      <c r="AW245" s="13" t="s">
        <v>33</v>
      </c>
      <c r="AX245" s="13" t="s">
        <v>80</v>
      </c>
      <c r="AY245" s="216" t="s">
        <v>130</v>
      </c>
    </row>
    <row r="246" spans="1:65" s="2" customFormat="1" ht="21.75" customHeight="1">
      <c r="A246" s="36"/>
      <c r="B246" s="37"/>
      <c r="C246" s="189" t="s">
        <v>390</v>
      </c>
      <c r="D246" s="189" t="s">
        <v>133</v>
      </c>
      <c r="E246" s="190" t="s">
        <v>391</v>
      </c>
      <c r="F246" s="191" t="s">
        <v>392</v>
      </c>
      <c r="G246" s="192" t="s">
        <v>136</v>
      </c>
      <c r="H246" s="193">
        <v>2</v>
      </c>
      <c r="I246" s="194"/>
      <c r="J246" s="195">
        <f>ROUND(I246*H246,2)</f>
        <v>0</v>
      </c>
      <c r="K246" s="191" t="s">
        <v>137</v>
      </c>
      <c r="L246" s="41"/>
      <c r="M246" s="196" t="s">
        <v>19</v>
      </c>
      <c r="N246" s="197" t="s">
        <v>43</v>
      </c>
      <c r="O246" s="66"/>
      <c r="P246" s="198">
        <f>O246*H246</f>
        <v>0</v>
      </c>
      <c r="Q246" s="198">
        <v>0</v>
      </c>
      <c r="R246" s="198">
        <f>Q246*H246</f>
        <v>0</v>
      </c>
      <c r="S246" s="198">
        <v>6.0000000000000001E-3</v>
      </c>
      <c r="T246" s="199">
        <f>S246*H246</f>
        <v>1.2E-2</v>
      </c>
      <c r="U246" s="36"/>
      <c r="V246" s="36"/>
      <c r="W246" s="36"/>
      <c r="X246" s="36"/>
      <c r="Y246" s="36"/>
      <c r="Z246" s="36"/>
      <c r="AA246" s="36"/>
      <c r="AB246" s="36"/>
      <c r="AC246" s="36"/>
      <c r="AD246" s="36"/>
      <c r="AE246" s="36"/>
      <c r="AR246" s="200" t="s">
        <v>233</v>
      </c>
      <c r="AT246" s="200" t="s">
        <v>133</v>
      </c>
      <c r="AU246" s="200" t="s">
        <v>82</v>
      </c>
      <c r="AY246" s="19" t="s">
        <v>130</v>
      </c>
      <c r="BE246" s="201">
        <f>IF(N246="základní",J246,0)</f>
        <v>0</v>
      </c>
      <c r="BF246" s="201">
        <f>IF(N246="snížená",J246,0)</f>
        <v>0</v>
      </c>
      <c r="BG246" s="201">
        <f>IF(N246="zákl. přenesená",J246,0)</f>
        <v>0</v>
      </c>
      <c r="BH246" s="201">
        <f>IF(N246="sníž. přenesená",J246,0)</f>
        <v>0</v>
      </c>
      <c r="BI246" s="201">
        <f>IF(N246="nulová",J246,0)</f>
        <v>0</v>
      </c>
      <c r="BJ246" s="19" t="s">
        <v>80</v>
      </c>
      <c r="BK246" s="201">
        <f>ROUND(I246*H246,2)</f>
        <v>0</v>
      </c>
      <c r="BL246" s="19" t="s">
        <v>233</v>
      </c>
      <c r="BM246" s="200" t="s">
        <v>393</v>
      </c>
    </row>
    <row r="247" spans="1:65" s="2" customFormat="1" ht="19.2">
      <c r="A247" s="36"/>
      <c r="B247" s="37"/>
      <c r="C247" s="38"/>
      <c r="D247" s="202" t="s">
        <v>140</v>
      </c>
      <c r="E247" s="38"/>
      <c r="F247" s="203" t="s">
        <v>394</v>
      </c>
      <c r="G247" s="38"/>
      <c r="H247" s="38"/>
      <c r="I247" s="110"/>
      <c r="J247" s="38"/>
      <c r="K247" s="38"/>
      <c r="L247" s="41"/>
      <c r="M247" s="204"/>
      <c r="N247" s="205"/>
      <c r="O247" s="66"/>
      <c r="P247" s="66"/>
      <c r="Q247" s="66"/>
      <c r="R247" s="66"/>
      <c r="S247" s="66"/>
      <c r="T247" s="67"/>
      <c r="U247" s="36"/>
      <c r="V247" s="36"/>
      <c r="W247" s="36"/>
      <c r="X247" s="36"/>
      <c r="Y247" s="36"/>
      <c r="Z247" s="36"/>
      <c r="AA247" s="36"/>
      <c r="AB247" s="36"/>
      <c r="AC247" s="36"/>
      <c r="AD247" s="36"/>
      <c r="AE247" s="36"/>
      <c r="AT247" s="19" t="s">
        <v>140</v>
      </c>
      <c r="AU247" s="19" t="s">
        <v>82</v>
      </c>
    </row>
    <row r="248" spans="1:65" s="13" customFormat="1">
      <c r="B248" s="206"/>
      <c r="C248" s="207"/>
      <c r="D248" s="202" t="s">
        <v>142</v>
      </c>
      <c r="E248" s="208" t="s">
        <v>19</v>
      </c>
      <c r="F248" s="209" t="s">
        <v>395</v>
      </c>
      <c r="G248" s="207"/>
      <c r="H248" s="210">
        <v>2</v>
      </c>
      <c r="I248" s="211"/>
      <c r="J248" s="207"/>
      <c r="K248" s="207"/>
      <c r="L248" s="212"/>
      <c r="M248" s="213"/>
      <c r="N248" s="214"/>
      <c r="O248" s="214"/>
      <c r="P248" s="214"/>
      <c r="Q248" s="214"/>
      <c r="R248" s="214"/>
      <c r="S248" s="214"/>
      <c r="T248" s="215"/>
      <c r="AT248" s="216" t="s">
        <v>142</v>
      </c>
      <c r="AU248" s="216" t="s">
        <v>82</v>
      </c>
      <c r="AV248" s="13" t="s">
        <v>82</v>
      </c>
      <c r="AW248" s="13" t="s">
        <v>33</v>
      </c>
      <c r="AX248" s="13" t="s">
        <v>80</v>
      </c>
      <c r="AY248" s="216" t="s">
        <v>130</v>
      </c>
    </row>
    <row r="249" spans="1:65" s="2" customFormat="1" ht="21.75" customHeight="1">
      <c r="A249" s="36"/>
      <c r="B249" s="37"/>
      <c r="C249" s="189" t="s">
        <v>396</v>
      </c>
      <c r="D249" s="189" t="s">
        <v>133</v>
      </c>
      <c r="E249" s="190" t="s">
        <v>397</v>
      </c>
      <c r="F249" s="191" t="s">
        <v>398</v>
      </c>
      <c r="G249" s="192" t="s">
        <v>164</v>
      </c>
      <c r="H249" s="193">
        <v>0.16</v>
      </c>
      <c r="I249" s="194"/>
      <c r="J249" s="195">
        <f>ROUND(I249*H249,2)</f>
        <v>0</v>
      </c>
      <c r="K249" s="191" t="s">
        <v>19</v>
      </c>
      <c r="L249" s="41"/>
      <c r="M249" s="196" t="s">
        <v>19</v>
      </c>
      <c r="N249" s="197" t="s">
        <v>43</v>
      </c>
      <c r="O249" s="66"/>
      <c r="P249" s="198">
        <f>O249*H249</f>
        <v>0</v>
      </c>
      <c r="Q249" s="198">
        <v>0</v>
      </c>
      <c r="R249" s="198">
        <f>Q249*H249</f>
        <v>0</v>
      </c>
      <c r="S249" s="198">
        <v>1.4999999999999999E-2</v>
      </c>
      <c r="T249" s="199">
        <f>S249*H249</f>
        <v>2.3999999999999998E-3</v>
      </c>
      <c r="U249" s="36"/>
      <c r="V249" s="36"/>
      <c r="W249" s="36"/>
      <c r="X249" s="36"/>
      <c r="Y249" s="36"/>
      <c r="Z249" s="36"/>
      <c r="AA249" s="36"/>
      <c r="AB249" s="36"/>
      <c r="AC249" s="36"/>
      <c r="AD249" s="36"/>
      <c r="AE249" s="36"/>
      <c r="AR249" s="200" t="s">
        <v>233</v>
      </c>
      <c r="AT249" s="200" t="s">
        <v>133</v>
      </c>
      <c r="AU249" s="200" t="s">
        <v>82</v>
      </c>
      <c r="AY249" s="19" t="s">
        <v>130</v>
      </c>
      <c r="BE249" s="201">
        <f>IF(N249="základní",J249,0)</f>
        <v>0</v>
      </c>
      <c r="BF249" s="201">
        <f>IF(N249="snížená",J249,0)</f>
        <v>0</v>
      </c>
      <c r="BG249" s="201">
        <f>IF(N249="zákl. přenesená",J249,0)</f>
        <v>0</v>
      </c>
      <c r="BH249" s="201">
        <f>IF(N249="sníž. přenesená",J249,0)</f>
        <v>0</v>
      </c>
      <c r="BI249" s="201">
        <f>IF(N249="nulová",J249,0)</f>
        <v>0</v>
      </c>
      <c r="BJ249" s="19" t="s">
        <v>80</v>
      </c>
      <c r="BK249" s="201">
        <f>ROUND(I249*H249,2)</f>
        <v>0</v>
      </c>
      <c r="BL249" s="19" t="s">
        <v>233</v>
      </c>
      <c r="BM249" s="200" t="s">
        <v>399</v>
      </c>
    </row>
    <row r="250" spans="1:65" s="2" customFormat="1" ht="19.2">
      <c r="A250" s="36"/>
      <c r="B250" s="37"/>
      <c r="C250" s="38"/>
      <c r="D250" s="202" t="s">
        <v>140</v>
      </c>
      <c r="E250" s="38"/>
      <c r="F250" s="203" t="s">
        <v>400</v>
      </c>
      <c r="G250" s="38"/>
      <c r="H250" s="38"/>
      <c r="I250" s="110"/>
      <c r="J250" s="38"/>
      <c r="K250" s="38"/>
      <c r="L250" s="41"/>
      <c r="M250" s="204"/>
      <c r="N250" s="205"/>
      <c r="O250" s="66"/>
      <c r="P250" s="66"/>
      <c r="Q250" s="66"/>
      <c r="R250" s="66"/>
      <c r="S250" s="66"/>
      <c r="T250" s="67"/>
      <c r="U250" s="36"/>
      <c r="V250" s="36"/>
      <c r="W250" s="36"/>
      <c r="X250" s="36"/>
      <c r="Y250" s="36"/>
      <c r="Z250" s="36"/>
      <c r="AA250" s="36"/>
      <c r="AB250" s="36"/>
      <c r="AC250" s="36"/>
      <c r="AD250" s="36"/>
      <c r="AE250" s="36"/>
      <c r="AT250" s="19" t="s">
        <v>140</v>
      </c>
      <c r="AU250" s="19" t="s">
        <v>82</v>
      </c>
    </row>
    <row r="251" spans="1:65" s="13" customFormat="1">
      <c r="B251" s="206"/>
      <c r="C251" s="207"/>
      <c r="D251" s="202" t="s">
        <v>142</v>
      </c>
      <c r="E251" s="208" t="s">
        <v>19</v>
      </c>
      <c r="F251" s="209" t="s">
        <v>401</v>
      </c>
      <c r="G251" s="207"/>
      <c r="H251" s="210">
        <v>0.16</v>
      </c>
      <c r="I251" s="211"/>
      <c r="J251" s="207"/>
      <c r="K251" s="207"/>
      <c r="L251" s="212"/>
      <c r="M251" s="213"/>
      <c r="N251" s="214"/>
      <c r="O251" s="214"/>
      <c r="P251" s="214"/>
      <c r="Q251" s="214"/>
      <c r="R251" s="214"/>
      <c r="S251" s="214"/>
      <c r="T251" s="215"/>
      <c r="AT251" s="216" t="s">
        <v>142</v>
      </c>
      <c r="AU251" s="216" t="s">
        <v>82</v>
      </c>
      <c r="AV251" s="13" t="s">
        <v>82</v>
      </c>
      <c r="AW251" s="13" t="s">
        <v>33</v>
      </c>
      <c r="AX251" s="13" t="s">
        <v>80</v>
      </c>
      <c r="AY251" s="216" t="s">
        <v>130</v>
      </c>
    </row>
    <row r="252" spans="1:65" s="2" customFormat="1" ht="21.75" customHeight="1">
      <c r="A252" s="36"/>
      <c r="B252" s="37"/>
      <c r="C252" s="189" t="s">
        <v>402</v>
      </c>
      <c r="D252" s="189" t="s">
        <v>133</v>
      </c>
      <c r="E252" s="190" t="s">
        <v>403</v>
      </c>
      <c r="F252" s="191" t="s">
        <v>404</v>
      </c>
      <c r="G252" s="192" t="s">
        <v>164</v>
      </c>
      <c r="H252" s="193">
        <v>200.08799999999999</v>
      </c>
      <c r="I252" s="194"/>
      <c r="J252" s="195">
        <f>ROUND(I252*H252,2)</f>
        <v>0</v>
      </c>
      <c r="K252" s="191" t="s">
        <v>137</v>
      </c>
      <c r="L252" s="41"/>
      <c r="M252" s="196" t="s">
        <v>19</v>
      </c>
      <c r="N252" s="197" t="s">
        <v>43</v>
      </c>
      <c r="O252" s="66"/>
      <c r="P252" s="198">
        <f>O252*H252</f>
        <v>0</v>
      </c>
      <c r="Q252" s="198">
        <v>0</v>
      </c>
      <c r="R252" s="198">
        <f>Q252*H252</f>
        <v>0</v>
      </c>
      <c r="S252" s="198">
        <v>3.0000000000000001E-3</v>
      </c>
      <c r="T252" s="199">
        <f>S252*H252</f>
        <v>0.60026400000000002</v>
      </c>
      <c r="U252" s="36"/>
      <c r="V252" s="36"/>
      <c r="W252" s="36"/>
      <c r="X252" s="36"/>
      <c r="Y252" s="36"/>
      <c r="Z252" s="36"/>
      <c r="AA252" s="36"/>
      <c r="AB252" s="36"/>
      <c r="AC252" s="36"/>
      <c r="AD252" s="36"/>
      <c r="AE252" s="36"/>
      <c r="AR252" s="200" t="s">
        <v>233</v>
      </c>
      <c r="AT252" s="200" t="s">
        <v>133</v>
      </c>
      <c r="AU252" s="200" t="s">
        <v>82</v>
      </c>
      <c r="AY252" s="19" t="s">
        <v>130</v>
      </c>
      <c r="BE252" s="201">
        <f>IF(N252="základní",J252,0)</f>
        <v>0</v>
      </c>
      <c r="BF252" s="201">
        <f>IF(N252="snížená",J252,0)</f>
        <v>0</v>
      </c>
      <c r="BG252" s="201">
        <f>IF(N252="zákl. přenesená",J252,0)</f>
        <v>0</v>
      </c>
      <c r="BH252" s="201">
        <f>IF(N252="sníž. přenesená",J252,0)</f>
        <v>0</v>
      </c>
      <c r="BI252" s="201">
        <f>IF(N252="nulová",J252,0)</f>
        <v>0</v>
      </c>
      <c r="BJ252" s="19" t="s">
        <v>80</v>
      </c>
      <c r="BK252" s="201">
        <f>ROUND(I252*H252,2)</f>
        <v>0</v>
      </c>
      <c r="BL252" s="19" t="s">
        <v>233</v>
      </c>
      <c r="BM252" s="200" t="s">
        <v>405</v>
      </c>
    </row>
    <row r="253" spans="1:65" s="2" customFormat="1" ht="19.2">
      <c r="A253" s="36"/>
      <c r="B253" s="37"/>
      <c r="C253" s="38"/>
      <c r="D253" s="202" t="s">
        <v>140</v>
      </c>
      <c r="E253" s="38"/>
      <c r="F253" s="203" t="s">
        <v>406</v>
      </c>
      <c r="G253" s="38"/>
      <c r="H253" s="38"/>
      <c r="I253" s="110"/>
      <c r="J253" s="38"/>
      <c r="K253" s="38"/>
      <c r="L253" s="41"/>
      <c r="M253" s="204"/>
      <c r="N253" s="205"/>
      <c r="O253" s="66"/>
      <c r="P253" s="66"/>
      <c r="Q253" s="66"/>
      <c r="R253" s="66"/>
      <c r="S253" s="66"/>
      <c r="T253" s="67"/>
      <c r="U253" s="36"/>
      <c r="V253" s="36"/>
      <c r="W253" s="36"/>
      <c r="X253" s="36"/>
      <c r="Y253" s="36"/>
      <c r="Z253" s="36"/>
      <c r="AA253" s="36"/>
      <c r="AB253" s="36"/>
      <c r="AC253" s="36"/>
      <c r="AD253" s="36"/>
      <c r="AE253" s="36"/>
      <c r="AT253" s="19" t="s">
        <v>140</v>
      </c>
      <c r="AU253" s="19" t="s">
        <v>82</v>
      </c>
    </row>
    <row r="254" spans="1:65" s="13" customFormat="1" ht="20.399999999999999">
      <c r="B254" s="206"/>
      <c r="C254" s="207"/>
      <c r="D254" s="202" t="s">
        <v>142</v>
      </c>
      <c r="E254" s="208" t="s">
        <v>19</v>
      </c>
      <c r="F254" s="209" t="s">
        <v>407</v>
      </c>
      <c r="G254" s="207"/>
      <c r="H254" s="210">
        <v>151.03800000000001</v>
      </c>
      <c r="I254" s="211"/>
      <c r="J254" s="207"/>
      <c r="K254" s="207"/>
      <c r="L254" s="212"/>
      <c r="M254" s="213"/>
      <c r="N254" s="214"/>
      <c r="O254" s="214"/>
      <c r="P254" s="214"/>
      <c r="Q254" s="214"/>
      <c r="R254" s="214"/>
      <c r="S254" s="214"/>
      <c r="T254" s="215"/>
      <c r="AT254" s="216" t="s">
        <v>142</v>
      </c>
      <c r="AU254" s="216" t="s">
        <v>82</v>
      </c>
      <c r="AV254" s="13" t="s">
        <v>82</v>
      </c>
      <c r="AW254" s="13" t="s">
        <v>33</v>
      </c>
      <c r="AX254" s="13" t="s">
        <v>72</v>
      </c>
      <c r="AY254" s="216" t="s">
        <v>130</v>
      </c>
    </row>
    <row r="255" spans="1:65" s="13" customFormat="1" ht="20.399999999999999">
      <c r="B255" s="206"/>
      <c r="C255" s="207"/>
      <c r="D255" s="202" t="s">
        <v>142</v>
      </c>
      <c r="E255" s="208" t="s">
        <v>19</v>
      </c>
      <c r="F255" s="209" t="s">
        <v>408</v>
      </c>
      <c r="G255" s="207"/>
      <c r="H255" s="210">
        <v>49.05</v>
      </c>
      <c r="I255" s="211"/>
      <c r="J255" s="207"/>
      <c r="K255" s="207"/>
      <c r="L255" s="212"/>
      <c r="M255" s="213"/>
      <c r="N255" s="214"/>
      <c r="O255" s="214"/>
      <c r="P255" s="214"/>
      <c r="Q255" s="214"/>
      <c r="R255" s="214"/>
      <c r="S255" s="214"/>
      <c r="T255" s="215"/>
      <c r="AT255" s="216" t="s">
        <v>142</v>
      </c>
      <c r="AU255" s="216" t="s">
        <v>82</v>
      </c>
      <c r="AV255" s="13" t="s">
        <v>82</v>
      </c>
      <c r="AW255" s="13" t="s">
        <v>33</v>
      </c>
      <c r="AX255" s="13" t="s">
        <v>72</v>
      </c>
      <c r="AY255" s="216" t="s">
        <v>130</v>
      </c>
    </row>
    <row r="256" spans="1:65" s="15" customFormat="1">
      <c r="B256" s="237"/>
      <c r="C256" s="238"/>
      <c r="D256" s="202" t="s">
        <v>142</v>
      </c>
      <c r="E256" s="239" t="s">
        <v>19</v>
      </c>
      <c r="F256" s="240" t="s">
        <v>171</v>
      </c>
      <c r="G256" s="238"/>
      <c r="H256" s="241">
        <v>200.08799999999999</v>
      </c>
      <c r="I256" s="242"/>
      <c r="J256" s="238"/>
      <c r="K256" s="238"/>
      <c r="L256" s="243"/>
      <c r="M256" s="244"/>
      <c r="N256" s="245"/>
      <c r="O256" s="245"/>
      <c r="P256" s="245"/>
      <c r="Q256" s="245"/>
      <c r="R256" s="245"/>
      <c r="S256" s="245"/>
      <c r="T256" s="246"/>
      <c r="AT256" s="247" t="s">
        <v>142</v>
      </c>
      <c r="AU256" s="247" t="s">
        <v>82</v>
      </c>
      <c r="AV256" s="15" t="s">
        <v>138</v>
      </c>
      <c r="AW256" s="15" t="s">
        <v>33</v>
      </c>
      <c r="AX256" s="15" t="s">
        <v>80</v>
      </c>
      <c r="AY256" s="247" t="s">
        <v>130</v>
      </c>
    </row>
    <row r="257" spans="1:65" s="2" customFormat="1" ht="21.75" customHeight="1">
      <c r="A257" s="36"/>
      <c r="B257" s="37"/>
      <c r="C257" s="189" t="s">
        <v>409</v>
      </c>
      <c r="D257" s="189" t="s">
        <v>133</v>
      </c>
      <c r="E257" s="190" t="s">
        <v>410</v>
      </c>
      <c r="F257" s="191" t="s">
        <v>411</v>
      </c>
      <c r="G257" s="192" t="s">
        <v>164</v>
      </c>
      <c r="H257" s="193">
        <v>1.32</v>
      </c>
      <c r="I257" s="194"/>
      <c r="J257" s="195">
        <f>ROUND(I257*H257,2)</f>
        <v>0</v>
      </c>
      <c r="K257" s="191" t="s">
        <v>137</v>
      </c>
      <c r="L257" s="41"/>
      <c r="M257" s="196" t="s">
        <v>19</v>
      </c>
      <c r="N257" s="197" t="s">
        <v>43</v>
      </c>
      <c r="O257" s="66"/>
      <c r="P257" s="198">
        <f>O257*H257</f>
        <v>0</v>
      </c>
      <c r="Q257" s="198">
        <v>0</v>
      </c>
      <c r="R257" s="198">
        <f>Q257*H257</f>
        <v>0</v>
      </c>
      <c r="S257" s="198">
        <v>5.5E-2</v>
      </c>
      <c r="T257" s="199">
        <f>S257*H257</f>
        <v>7.2599999999999998E-2</v>
      </c>
      <c r="U257" s="36"/>
      <c r="V257" s="36"/>
      <c r="W257" s="36"/>
      <c r="X257" s="36"/>
      <c r="Y257" s="36"/>
      <c r="Z257" s="36"/>
      <c r="AA257" s="36"/>
      <c r="AB257" s="36"/>
      <c r="AC257" s="36"/>
      <c r="AD257" s="36"/>
      <c r="AE257" s="36"/>
      <c r="AR257" s="200" t="s">
        <v>138</v>
      </c>
      <c r="AT257" s="200" t="s">
        <v>133</v>
      </c>
      <c r="AU257" s="200" t="s">
        <v>82</v>
      </c>
      <c r="AY257" s="19" t="s">
        <v>130</v>
      </c>
      <c r="BE257" s="201">
        <f>IF(N257="základní",J257,0)</f>
        <v>0</v>
      </c>
      <c r="BF257" s="201">
        <f>IF(N257="snížená",J257,0)</f>
        <v>0</v>
      </c>
      <c r="BG257" s="201">
        <f>IF(N257="zákl. přenesená",J257,0)</f>
        <v>0</v>
      </c>
      <c r="BH257" s="201">
        <f>IF(N257="sníž. přenesená",J257,0)</f>
        <v>0</v>
      </c>
      <c r="BI257" s="201">
        <f>IF(N257="nulová",J257,0)</f>
        <v>0</v>
      </c>
      <c r="BJ257" s="19" t="s">
        <v>80</v>
      </c>
      <c r="BK257" s="201">
        <f>ROUND(I257*H257,2)</f>
        <v>0</v>
      </c>
      <c r="BL257" s="19" t="s">
        <v>138</v>
      </c>
      <c r="BM257" s="200" t="s">
        <v>412</v>
      </c>
    </row>
    <row r="258" spans="1:65" s="2" customFormat="1" ht="28.8">
      <c r="A258" s="36"/>
      <c r="B258" s="37"/>
      <c r="C258" s="38"/>
      <c r="D258" s="202" t="s">
        <v>140</v>
      </c>
      <c r="E258" s="38"/>
      <c r="F258" s="203" t="s">
        <v>413</v>
      </c>
      <c r="G258" s="38"/>
      <c r="H258" s="38"/>
      <c r="I258" s="110"/>
      <c r="J258" s="38"/>
      <c r="K258" s="38"/>
      <c r="L258" s="41"/>
      <c r="M258" s="204"/>
      <c r="N258" s="205"/>
      <c r="O258" s="66"/>
      <c r="P258" s="66"/>
      <c r="Q258" s="66"/>
      <c r="R258" s="66"/>
      <c r="S258" s="66"/>
      <c r="T258" s="67"/>
      <c r="U258" s="36"/>
      <c r="V258" s="36"/>
      <c r="W258" s="36"/>
      <c r="X258" s="36"/>
      <c r="Y258" s="36"/>
      <c r="Z258" s="36"/>
      <c r="AA258" s="36"/>
      <c r="AB258" s="36"/>
      <c r="AC258" s="36"/>
      <c r="AD258" s="36"/>
      <c r="AE258" s="36"/>
      <c r="AT258" s="19" t="s">
        <v>140</v>
      </c>
      <c r="AU258" s="19" t="s">
        <v>82</v>
      </c>
    </row>
    <row r="259" spans="1:65" s="13" customFormat="1">
      <c r="B259" s="206"/>
      <c r="C259" s="207"/>
      <c r="D259" s="202" t="s">
        <v>142</v>
      </c>
      <c r="E259" s="208" t="s">
        <v>19</v>
      </c>
      <c r="F259" s="209" t="s">
        <v>414</v>
      </c>
      <c r="G259" s="207"/>
      <c r="H259" s="210">
        <v>1.32</v>
      </c>
      <c r="I259" s="211"/>
      <c r="J259" s="207"/>
      <c r="K259" s="207"/>
      <c r="L259" s="212"/>
      <c r="M259" s="213"/>
      <c r="N259" s="214"/>
      <c r="O259" s="214"/>
      <c r="P259" s="214"/>
      <c r="Q259" s="214"/>
      <c r="R259" s="214"/>
      <c r="S259" s="214"/>
      <c r="T259" s="215"/>
      <c r="AT259" s="216" t="s">
        <v>142</v>
      </c>
      <c r="AU259" s="216" t="s">
        <v>82</v>
      </c>
      <c r="AV259" s="13" t="s">
        <v>82</v>
      </c>
      <c r="AW259" s="13" t="s">
        <v>33</v>
      </c>
      <c r="AX259" s="13" t="s">
        <v>80</v>
      </c>
      <c r="AY259" s="216" t="s">
        <v>130</v>
      </c>
    </row>
    <row r="260" spans="1:65" s="2" customFormat="1" ht="21.75" customHeight="1">
      <c r="A260" s="36"/>
      <c r="B260" s="37"/>
      <c r="C260" s="189" t="s">
        <v>415</v>
      </c>
      <c r="D260" s="189" t="s">
        <v>133</v>
      </c>
      <c r="E260" s="190" t="s">
        <v>416</v>
      </c>
      <c r="F260" s="191" t="s">
        <v>417</v>
      </c>
      <c r="G260" s="192" t="s">
        <v>164</v>
      </c>
      <c r="H260" s="193">
        <v>1.17</v>
      </c>
      <c r="I260" s="194"/>
      <c r="J260" s="195">
        <f>ROUND(I260*H260,2)</f>
        <v>0</v>
      </c>
      <c r="K260" s="191" t="s">
        <v>137</v>
      </c>
      <c r="L260" s="41"/>
      <c r="M260" s="196" t="s">
        <v>19</v>
      </c>
      <c r="N260" s="197" t="s">
        <v>43</v>
      </c>
      <c r="O260" s="66"/>
      <c r="P260" s="198">
        <f>O260*H260</f>
        <v>0</v>
      </c>
      <c r="Q260" s="198">
        <v>0</v>
      </c>
      <c r="R260" s="198">
        <f>Q260*H260</f>
        <v>0</v>
      </c>
      <c r="S260" s="198">
        <v>0.54500000000000004</v>
      </c>
      <c r="T260" s="199">
        <f>S260*H260</f>
        <v>0.63765000000000005</v>
      </c>
      <c r="U260" s="36"/>
      <c r="V260" s="36"/>
      <c r="W260" s="36"/>
      <c r="X260" s="36"/>
      <c r="Y260" s="36"/>
      <c r="Z260" s="36"/>
      <c r="AA260" s="36"/>
      <c r="AB260" s="36"/>
      <c r="AC260" s="36"/>
      <c r="AD260" s="36"/>
      <c r="AE260" s="36"/>
      <c r="AR260" s="200" t="s">
        <v>138</v>
      </c>
      <c r="AT260" s="200" t="s">
        <v>133</v>
      </c>
      <c r="AU260" s="200" t="s">
        <v>82</v>
      </c>
      <c r="AY260" s="19" t="s">
        <v>130</v>
      </c>
      <c r="BE260" s="201">
        <f>IF(N260="základní",J260,0)</f>
        <v>0</v>
      </c>
      <c r="BF260" s="201">
        <f>IF(N260="snížená",J260,0)</f>
        <v>0</v>
      </c>
      <c r="BG260" s="201">
        <f>IF(N260="zákl. přenesená",J260,0)</f>
        <v>0</v>
      </c>
      <c r="BH260" s="201">
        <f>IF(N260="sníž. přenesená",J260,0)</f>
        <v>0</v>
      </c>
      <c r="BI260" s="201">
        <f>IF(N260="nulová",J260,0)</f>
        <v>0</v>
      </c>
      <c r="BJ260" s="19" t="s">
        <v>80</v>
      </c>
      <c r="BK260" s="201">
        <f>ROUND(I260*H260,2)</f>
        <v>0</v>
      </c>
      <c r="BL260" s="19" t="s">
        <v>138</v>
      </c>
      <c r="BM260" s="200" t="s">
        <v>418</v>
      </c>
    </row>
    <row r="261" spans="1:65" s="2" customFormat="1" ht="38.4">
      <c r="A261" s="36"/>
      <c r="B261" s="37"/>
      <c r="C261" s="38"/>
      <c r="D261" s="202" t="s">
        <v>140</v>
      </c>
      <c r="E261" s="38"/>
      <c r="F261" s="203" t="s">
        <v>419</v>
      </c>
      <c r="G261" s="38"/>
      <c r="H261" s="38"/>
      <c r="I261" s="110"/>
      <c r="J261" s="38"/>
      <c r="K261" s="38"/>
      <c r="L261" s="41"/>
      <c r="M261" s="204"/>
      <c r="N261" s="205"/>
      <c r="O261" s="66"/>
      <c r="P261" s="66"/>
      <c r="Q261" s="66"/>
      <c r="R261" s="66"/>
      <c r="S261" s="66"/>
      <c r="T261" s="67"/>
      <c r="U261" s="36"/>
      <c r="V261" s="36"/>
      <c r="W261" s="36"/>
      <c r="X261" s="36"/>
      <c r="Y261" s="36"/>
      <c r="Z261" s="36"/>
      <c r="AA261" s="36"/>
      <c r="AB261" s="36"/>
      <c r="AC261" s="36"/>
      <c r="AD261" s="36"/>
      <c r="AE261" s="36"/>
      <c r="AT261" s="19" t="s">
        <v>140</v>
      </c>
      <c r="AU261" s="19" t="s">
        <v>82</v>
      </c>
    </row>
    <row r="262" spans="1:65" s="13" customFormat="1">
      <c r="B262" s="206"/>
      <c r="C262" s="207"/>
      <c r="D262" s="202" t="s">
        <v>142</v>
      </c>
      <c r="E262" s="208" t="s">
        <v>19</v>
      </c>
      <c r="F262" s="209" t="s">
        <v>420</v>
      </c>
      <c r="G262" s="207"/>
      <c r="H262" s="210">
        <v>1.17</v>
      </c>
      <c r="I262" s="211"/>
      <c r="J262" s="207"/>
      <c r="K262" s="207"/>
      <c r="L262" s="212"/>
      <c r="M262" s="213"/>
      <c r="N262" s="214"/>
      <c r="O262" s="214"/>
      <c r="P262" s="214"/>
      <c r="Q262" s="214"/>
      <c r="R262" s="214"/>
      <c r="S262" s="214"/>
      <c r="T262" s="215"/>
      <c r="AT262" s="216" t="s">
        <v>142</v>
      </c>
      <c r="AU262" s="216" t="s">
        <v>82</v>
      </c>
      <c r="AV262" s="13" t="s">
        <v>82</v>
      </c>
      <c r="AW262" s="13" t="s">
        <v>33</v>
      </c>
      <c r="AX262" s="13" t="s">
        <v>80</v>
      </c>
      <c r="AY262" s="216" t="s">
        <v>130</v>
      </c>
    </row>
    <row r="263" spans="1:65" s="2" customFormat="1" ht="21.75" customHeight="1">
      <c r="A263" s="36"/>
      <c r="B263" s="37"/>
      <c r="C263" s="189" t="s">
        <v>421</v>
      </c>
      <c r="D263" s="189" t="s">
        <v>133</v>
      </c>
      <c r="E263" s="190" t="s">
        <v>422</v>
      </c>
      <c r="F263" s="191" t="s">
        <v>423</v>
      </c>
      <c r="G263" s="192" t="s">
        <v>164</v>
      </c>
      <c r="H263" s="193">
        <v>17.652000000000001</v>
      </c>
      <c r="I263" s="194"/>
      <c r="J263" s="195">
        <f>ROUND(I263*H263,2)</f>
        <v>0</v>
      </c>
      <c r="K263" s="191" t="s">
        <v>137</v>
      </c>
      <c r="L263" s="41"/>
      <c r="M263" s="196" t="s">
        <v>19</v>
      </c>
      <c r="N263" s="197" t="s">
        <v>43</v>
      </c>
      <c r="O263" s="66"/>
      <c r="P263" s="198">
        <f>O263*H263</f>
        <v>0</v>
      </c>
      <c r="Q263" s="198">
        <v>0</v>
      </c>
      <c r="R263" s="198">
        <f>Q263*H263</f>
        <v>0</v>
      </c>
      <c r="S263" s="198">
        <v>4.7E-2</v>
      </c>
      <c r="T263" s="199">
        <f>S263*H263</f>
        <v>0.82964400000000005</v>
      </c>
      <c r="U263" s="36"/>
      <c r="V263" s="36"/>
      <c r="W263" s="36"/>
      <c r="X263" s="36"/>
      <c r="Y263" s="36"/>
      <c r="Z263" s="36"/>
      <c r="AA263" s="36"/>
      <c r="AB263" s="36"/>
      <c r="AC263" s="36"/>
      <c r="AD263" s="36"/>
      <c r="AE263" s="36"/>
      <c r="AR263" s="200" t="s">
        <v>138</v>
      </c>
      <c r="AT263" s="200" t="s">
        <v>133</v>
      </c>
      <c r="AU263" s="200" t="s">
        <v>82</v>
      </c>
      <c r="AY263" s="19" t="s">
        <v>130</v>
      </c>
      <c r="BE263" s="201">
        <f>IF(N263="základní",J263,0)</f>
        <v>0</v>
      </c>
      <c r="BF263" s="201">
        <f>IF(N263="snížená",J263,0)</f>
        <v>0</v>
      </c>
      <c r="BG263" s="201">
        <f>IF(N263="zákl. přenesená",J263,0)</f>
        <v>0</v>
      </c>
      <c r="BH263" s="201">
        <f>IF(N263="sníž. přenesená",J263,0)</f>
        <v>0</v>
      </c>
      <c r="BI263" s="201">
        <f>IF(N263="nulová",J263,0)</f>
        <v>0</v>
      </c>
      <c r="BJ263" s="19" t="s">
        <v>80</v>
      </c>
      <c r="BK263" s="201">
        <f>ROUND(I263*H263,2)</f>
        <v>0</v>
      </c>
      <c r="BL263" s="19" t="s">
        <v>138</v>
      </c>
      <c r="BM263" s="200" t="s">
        <v>424</v>
      </c>
    </row>
    <row r="264" spans="1:65" s="2" customFormat="1" ht="28.8">
      <c r="A264" s="36"/>
      <c r="B264" s="37"/>
      <c r="C264" s="38"/>
      <c r="D264" s="202" t="s">
        <v>140</v>
      </c>
      <c r="E264" s="38"/>
      <c r="F264" s="203" t="s">
        <v>425</v>
      </c>
      <c r="G264" s="38"/>
      <c r="H264" s="38"/>
      <c r="I264" s="110"/>
      <c r="J264" s="38"/>
      <c r="K264" s="38"/>
      <c r="L264" s="41"/>
      <c r="M264" s="204"/>
      <c r="N264" s="205"/>
      <c r="O264" s="66"/>
      <c r="P264" s="66"/>
      <c r="Q264" s="66"/>
      <c r="R264" s="66"/>
      <c r="S264" s="66"/>
      <c r="T264" s="67"/>
      <c r="U264" s="36"/>
      <c r="V264" s="36"/>
      <c r="W264" s="36"/>
      <c r="X264" s="36"/>
      <c r="Y264" s="36"/>
      <c r="Z264" s="36"/>
      <c r="AA264" s="36"/>
      <c r="AB264" s="36"/>
      <c r="AC264" s="36"/>
      <c r="AD264" s="36"/>
      <c r="AE264" s="36"/>
      <c r="AT264" s="19" t="s">
        <v>140</v>
      </c>
      <c r="AU264" s="19" t="s">
        <v>82</v>
      </c>
    </row>
    <row r="265" spans="1:65" s="13" customFormat="1" ht="20.399999999999999">
      <c r="B265" s="206"/>
      <c r="C265" s="207"/>
      <c r="D265" s="202" t="s">
        <v>142</v>
      </c>
      <c r="E265" s="208" t="s">
        <v>19</v>
      </c>
      <c r="F265" s="209" t="s">
        <v>426</v>
      </c>
      <c r="G265" s="207"/>
      <c r="H265" s="210">
        <v>17.652000000000001</v>
      </c>
      <c r="I265" s="211"/>
      <c r="J265" s="207"/>
      <c r="K265" s="207"/>
      <c r="L265" s="212"/>
      <c r="M265" s="213"/>
      <c r="N265" s="214"/>
      <c r="O265" s="214"/>
      <c r="P265" s="214"/>
      <c r="Q265" s="214"/>
      <c r="R265" s="214"/>
      <c r="S265" s="214"/>
      <c r="T265" s="215"/>
      <c r="AT265" s="216" t="s">
        <v>142</v>
      </c>
      <c r="AU265" s="216" t="s">
        <v>82</v>
      </c>
      <c r="AV265" s="13" t="s">
        <v>82</v>
      </c>
      <c r="AW265" s="13" t="s">
        <v>33</v>
      </c>
      <c r="AX265" s="13" t="s">
        <v>80</v>
      </c>
      <c r="AY265" s="216" t="s">
        <v>130</v>
      </c>
    </row>
    <row r="266" spans="1:65" s="2" customFormat="1" ht="21.75" customHeight="1">
      <c r="A266" s="36"/>
      <c r="B266" s="37"/>
      <c r="C266" s="189" t="s">
        <v>427</v>
      </c>
      <c r="D266" s="189" t="s">
        <v>133</v>
      </c>
      <c r="E266" s="190" t="s">
        <v>428</v>
      </c>
      <c r="F266" s="191" t="s">
        <v>429</v>
      </c>
      <c r="G266" s="192" t="s">
        <v>164</v>
      </c>
      <c r="H266" s="193">
        <v>14.879</v>
      </c>
      <c r="I266" s="194"/>
      <c r="J266" s="195">
        <f>ROUND(I266*H266,2)</f>
        <v>0</v>
      </c>
      <c r="K266" s="191" t="s">
        <v>19</v>
      </c>
      <c r="L266" s="41"/>
      <c r="M266" s="196" t="s">
        <v>19</v>
      </c>
      <c r="N266" s="197" t="s">
        <v>43</v>
      </c>
      <c r="O266" s="66"/>
      <c r="P266" s="198">
        <f>O266*H266</f>
        <v>0</v>
      </c>
      <c r="Q266" s="198">
        <v>0</v>
      </c>
      <c r="R266" s="198">
        <f>Q266*H266</f>
        <v>0</v>
      </c>
      <c r="S266" s="198">
        <v>3.0000000000000001E-3</v>
      </c>
      <c r="T266" s="199">
        <f>S266*H266</f>
        <v>4.4637000000000003E-2</v>
      </c>
      <c r="U266" s="36"/>
      <c r="V266" s="36"/>
      <c r="W266" s="36"/>
      <c r="X266" s="36"/>
      <c r="Y266" s="36"/>
      <c r="Z266" s="36"/>
      <c r="AA266" s="36"/>
      <c r="AB266" s="36"/>
      <c r="AC266" s="36"/>
      <c r="AD266" s="36"/>
      <c r="AE266" s="36"/>
      <c r="AR266" s="200" t="s">
        <v>138</v>
      </c>
      <c r="AT266" s="200" t="s">
        <v>133</v>
      </c>
      <c r="AU266" s="200" t="s">
        <v>82</v>
      </c>
      <c r="AY266" s="19" t="s">
        <v>130</v>
      </c>
      <c r="BE266" s="201">
        <f>IF(N266="základní",J266,0)</f>
        <v>0</v>
      </c>
      <c r="BF266" s="201">
        <f>IF(N266="snížená",J266,0)</f>
        <v>0</v>
      </c>
      <c r="BG266" s="201">
        <f>IF(N266="zákl. přenesená",J266,0)</f>
        <v>0</v>
      </c>
      <c r="BH266" s="201">
        <f>IF(N266="sníž. přenesená",J266,0)</f>
        <v>0</v>
      </c>
      <c r="BI266" s="201">
        <f>IF(N266="nulová",J266,0)</f>
        <v>0</v>
      </c>
      <c r="BJ266" s="19" t="s">
        <v>80</v>
      </c>
      <c r="BK266" s="201">
        <f>ROUND(I266*H266,2)</f>
        <v>0</v>
      </c>
      <c r="BL266" s="19" t="s">
        <v>138</v>
      </c>
      <c r="BM266" s="200" t="s">
        <v>430</v>
      </c>
    </row>
    <row r="267" spans="1:65" s="2" customFormat="1" ht="19.2">
      <c r="A267" s="36"/>
      <c r="B267" s="37"/>
      <c r="C267" s="38"/>
      <c r="D267" s="202" t="s">
        <v>140</v>
      </c>
      <c r="E267" s="38"/>
      <c r="F267" s="203" t="s">
        <v>429</v>
      </c>
      <c r="G267" s="38"/>
      <c r="H267" s="38"/>
      <c r="I267" s="110"/>
      <c r="J267" s="38"/>
      <c r="K267" s="38"/>
      <c r="L267" s="41"/>
      <c r="M267" s="204"/>
      <c r="N267" s="205"/>
      <c r="O267" s="66"/>
      <c r="P267" s="66"/>
      <c r="Q267" s="66"/>
      <c r="R267" s="66"/>
      <c r="S267" s="66"/>
      <c r="T267" s="67"/>
      <c r="U267" s="36"/>
      <c r="V267" s="36"/>
      <c r="W267" s="36"/>
      <c r="X267" s="36"/>
      <c r="Y267" s="36"/>
      <c r="Z267" s="36"/>
      <c r="AA267" s="36"/>
      <c r="AB267" s="36"/>
      <c r="AC267" s="36"/>
      <c r="AD267" s="36"/>
      <c r="AE267" s="36"/>
      <c r="AT267" s="19" t="s">
        <v>140</v>
      </c>
      <c r="AU267" s="19" t="s">
        <v>82</v>
      </c>
    </row>
    <row r="268" spans="1:65" s="13" customFormat="1">
      <c r="B268" s="206"/>
      <c r="C268" s="207"/>
      <c r="D268" s="202" t="s">
        <v>142</v>
      </c>
      <c r="E268" s="208" t="s">
        <v>19</v>
      </c>
      <c r="F268" s="209" t="s">
        <v>431</v>
      </c>
      <c r="G268" s="207"/>
      <c r="H268" s="210">
        <v>14.879</v>
      </c>
      <c r="I268" s="211"/>
      <c r="J268" s="207"/>
      <c r="K268" s="207"/>
      <c r="L268" s="212"/>
      <c r="M268" s="213"/>
      <c r="N268" s="214"/>
      <c r="O268" s="214"/>
      <c r="P268" s="214"/>
      <c r="Q268" s="214"/>
      <c r="R268" s="214"/>
      <c r="S268" s="214"/>
      <c r="T268" s="215"/>
      <c r="AT268" s="216" t="s">
        <v>142</v>
      </c>
      <c r="AU268" s="216" t="s">
        <v>82</v>
      </c>
      <c r="AV268" s="13" t="s">
        <v>82</v>
      </c>
      <c r="AW268" s="13" t="s">
        <v>33</v>
      </c>
      <c r="AX268" s="13" t="s">
        <v>80</v>
      </c>
      <c r="AY268" s="216" t="s">
        <v>130</v>
      </c>
    </row>
    <row r="269" spans="1:65" s="2" customFormat="1" ht="16.5" customHeight="1">
      <c r="A269" s="36"/>
      <c r="B269" s="37"/>
      <c r="C269" s="189" t="s">
        <v>432</v>
      </c>
      <c r="D269" s="189" t="s">
        <v>133</v>
      </c>
      <c r="E269" s="190" t="s">
        <v>433</v>
      </c>
      <c r="F269" s="191" t="s">
        <v>434</v>
      </c>
      <c r="G269" s="192" t="s">
        <v>164</v>
      </c>
      <c r="H269" s="193">
        <v>0.96</v>
      </c>
      <c r="I269" s="194"/>
      <c r="J269" s="195">
        <f>ROUND(I269*H269,2)</f>
        <v>0</v>
      </c>
      <c r="K269" s="191" t="s">
        <v>137</v>
      </c>
      <c r="L269" s="41"/>
      <c r="M269" s="196" t="s">
        <v>19</v>
      </c>
      <c r="N269" s="197" t="s">
        <v>43</v>
      </c>
      <c r="O269" s="66"/>
      <c r="P269" s="198">
        <f>O269*H269</f>
        <v>0</v>
      </c>
      <c r="Q269" s="198">
        <v>0</v>
      </c>
      <c r="R269" s="198">
        <f>Q269*H269</f>
        <v>0</v>
      </c>
      <c r="S269" s="198">
        <v>6.0000000000000001E-3</v>
      </c>
      <c r="T269" s="199">
        <f>S269*H269</f>
        <v>5.7599999999999995E-3</v>
      </c>
      <c r="U269" s="36"/>
      <c r="V269" s="36"/>
      <c r="W269" s="36"/>
      <c r="X269" s="36"/>
      <c r="Y269" s="36"/>
      <c r="Z269" s="36"/>
      <c r="AA269" s="36"/>
      <c r="AB269" s="36"/>
      <c r="AC269" s="36"/>
      <c r="AD269" s="36"/>
      <c r="AE269" s="36"/>
      <c r="AR269" s="200" t="s">
        <v>138</v>
      </c>
      <c r="AT269" s="200" t="s">
        <v>133</v>
      </c>
      <c r="AU269" s="200" t="s">
        <v>82</v>
      </c>
      <c r="AY269" s="19" t="s">
        <v>130</v>
      </c>
      <c r="BE269" s="201">
        <f>IF(N269="základní",J269,0)</f>
        <v>0</v>
      </c>
      <c r="BF269" s="201">
        <f>IF(N269="snížená",J269,0)</f>
        <v>0</v>
      </c>
      <c r="BG269" s="201">
        <f>IF(N269="zákl. přenesená",J269,0)</f>
        <v>0</v>
      </c>
      <c r="BH269" s="201">
        <f>IF(N269="sníž. přenesená",J269,0)</f>
        <v>0</v>
      </c>
      <c r="BI269" s="201">
        <f>IF(N269="nulová",J269,0)</f>
        <v>0</v>
      </c>
      <c r="BJ269" s="19" t="s">
        <v>80</v>
      </c>
      <c r="BK269" s="201">
        <f>ROUND(I269*H269,2)</f>
        <v>0</v>
      </c>
      <c r="BL269" s="19" t="s">
        <v>138</v>
      </c>
      <c r="BM269" s="200" t="s">
        <v>435</v>
      </c>
    </row>
    <row r="270" spans="1:65" s="2" customFormat="1" ht="28.8">
      <c r="A270" s="36"/>
      <c r="B270" s="37"/>
      <c r="C270" s="38"/>
      <c r="D270" s="202" t="s">
        <v>140</v>
      </c>
      <c r="E270" s="38"/>
      <c r="F270" s="203" t="s">
        <v>436</v>
      </c>
      <c r="G270" s="38"/>
      <c r="H270" s="38"/>
      <c r="I270" s="110"/>
      <c r="J270" s="38"/>
      <c r="K270" s="38"/>
      <c r="L270" s="41"/>
      <c r="M270" s="204"/>
      <c r="N270" s="205"/>
      <c r="O270" s="66"/>
      <c r="P270" s="66"/>
      <c r="Q270" s="66"/>
      <c r="R270" s="66"/>
      <c r="S270" s="66"/>
      <c r="T270" s="67"/>
      <c r="U270" s="36"/>
      <c r="V270" s="36"/>
      <c r="W270" s="36"/>
      <c r="X270" s="36"/>
      <c r="Y270" s="36"/>
      <c r="Z270" s="36"/>
      <c r="AA270" s="36"/>
      <c r="AB270" s="36"/>
      <c r="AC270" s="36"/>
      <c r="AD270" s="36"/>
      <c r="AE270" s="36"/>
      <c r="AT270" s="19" t="s">
        <v>140</v>
      </c>
      <c r="AU270" s="19" t="s">
        <v>82</v>
      </c>
    </row>
    <row r="271" spans="1:65" s="13" customFormat="1">
      <c r="B271" s="206"/>
      <c r="C271" s="207"/>
      <c r="D271" s="202" t="s">
        <v>142</v>
      </c>
      <c r="E271" s="208" t="s">
        <v>19</v>
      </c>
      <c r="F271" s="209" t="s">
        <v>437</v>
      </c>
      <c r="G271" s="207"/>
      <c r="H271" s="210">
        <v>0.96</v>
      </c>
      <c r="I271" s="211"/>
      <c r="J271" s="207"/>
      <c r="K271" s="207"/>
      <c r="L271" s="212"/>
      <c r="M271" s="213"/>
      <c r="N271" s="214"/>
      <c r="O271" s="214"/>
      <c r="P271" s="214"/>
      <c r="Q271" s="214"/>
      <c r="R271" s="214"/>
      <c r="S271" s="214"/>
      <c r="T271" s="215"/>
      <c r="AT271" s="216" t="s">
        <v>142</v>
      </c>
      <c r="AU271" s="216" t="s">
        <v>82</v>
      </c>
      <c r="AV271" s="13" t="s">
        <v>82</v>
      </c>
      <c r="AW271" s="13" t="s">
        <v>33</v>
      </c>
      <c r="AX271" s="13" t="s">
        <v>80</v>
      </c>
      <c r="AY271" s="216" t="s">
        <v>130</v>
      </c>
    </row>
    <row r="272" spans="1:65" s="2" customFormat="1" ht="21.75" customHeight="1">
      <c r="A272" s="36"/>
      <c r="B272" s="37"/>
      <c r="C272" s="189" t="s">
        <v>438</v>
      </c>
      <c r="D272" s="189" t="s">
        <v>133</v>
      </c>
      <c r="E272" s="190" t="s">
        <v>439</v>
      </c>
      <c r="F272" s="191" t="s">
        <v>440</v>
      </c>
      <c r="G272" s="192" t="s">
        <v>136</v>
      </c>
      <c r="H272" s="193">
        <v>4</v>
      </c>
      <c r="I272" s="194"/>
      <c r="J272" s="195">
        <f>ROUND(I272*H272,2)</f>
        <v>0</v>
      </c>
      <c r="K272" s="191" t="s">
        <v>137</v>
      </c>
      <c r="L272" s="41"/>
      <c r="M272" s="196" t="s">
        <v>19</v>
      </c>
      <c r="N272" s="197" t="s">
        <v>43</v>
      </c>
      <c r="O272" s="66"/>
      <c r="P272" s="198">
        <f>O272*H272</f>
        <v>0</v>
      </c>
      <c r="Q272" s="198">
        <v>0</v>
      </c>
      <c r="R272" s="198">
        <f>Q272*H272</f>
        <v>0</v>
      </c>
      <c r="S272" s="198">
        <v>2E-3</v>
      </c>
      <c r="T272" s="199">
        <f>S272*H272</f>
        <v>8.0000000000000002E-3</v>
      </c>
      <c r="U272" s="36"/>
      <c r="V272" s="36"/>
      <c r="W272" s="36"/>
      <c r="X272" s="36"/>
      <c r="Y272" s="36"/>
      <c r="Z272" s="36"/>
      <c r="AA272" s="36"/>
      <c r="AB272" s="36"/>
      <c r="AC272" s="36"/>
      <c r="AD272" s="36"/>
      <c r="AE272" s="36"/>
      <c r="AR272" s="200" t="s">
        <v>138</v>
      </c>
      <c r="AT272" s="200" t="s">
        <v>133</v>
      </c>
      <c r="AU272" s="200" t="s">
        <v>82</v>
      </c>
      <c r="AY272" s="19" t="s">
        <v>130</v>
      </c>
      <c r="BE272" s="201">
        <f>IF(N272="základní",J272,0)</f>
        <v>0</v>
      </c>
      <c r="BF272" s="201">
        <f>IF(N272="snížená",J272,0)</f>
        <v>0</v>
      </c>
      <c r="BG272" s="201">
        <f>IF(N272="zákl. přenesená",J272,0)</f>
        <v>0</v>
      </c>
      <c r="BH272" s="201">
        <f>IF(N272="sníž. přenesená",J272,0)</f>
        <v>0</v>
      </c>
      <c r="BI272" s="201">
        <f>IF(N272="nulová",J272,0)</f>
        <v>0</v>
      </c>
      <c r="BJ272" s="19" t="s">
        <v>80</v>
      </c>
      <c r="BK272" s="201">
        <f>ROUND(I272*H272,2)</f>
        <v>0</v>
      </c>
      <c r="BL272" s="19" t="s">
        <v>138</v>
      </c>
      <c r="BM272" s="200" t="s">
        <v>441</v>
      </c>
    </row>
    <row r="273" spans="1:65" s="2" customFormat="1" ht="38.4">
      <c r="A273" s="36"/>
      <c r="B273" s="37"/>
      <c r="C273" s="38"/>
      <c r="D273" s="202" t="s">
        <v>140</v>
      </c>
      <c r="E273" s="38"/>
      <c r="F273" s="203" t="s">
        <v>442</v>
      </c>
      <c r="G273" s="38"/>
      <c r="H273" s="38"/>
      <c r="I273" s="110"/>
      <c r="J273" s="38"/>
      <c r="K273" s="38"/>
      <c r="L273" s="41"/>
      <c r="M273" s="204"/>
      <c r="N273" s="205"/>
      <c r="O273" s="66"/>
      <c r="P273" s="66"/>
      <c r="Q273" s="66"/>
      <c r="R273" s="66"/>
      <c r="S273" s="66"/>
      <c r="T273" s="67"/>
      <c r="U273" s="36"/>
      <c r="V273" s="36"/>
      <c r="W273" s="36"/>
      <c r="X273" s="36"/>
      <c r="Y273" s="36"/>
      <c r="Z273" s="36"/>
      <c r="AA273" s="36"/>
      <c r="AB273" s="36"/>
      <c r="AC273" s="36"/>
      <c r="AD273" s="36"/>
      <c r="AE273" s="36"/>
      <c r="AT273" s="19" t="s">
        <v>140</v>
      </c>
      <c r="AU273" s="19" t="s">
        <v>82</v>
      </c>
    </row>
    <row r="274" spans="1:65" s="13" customFormat="1">
      <c r="B274" s="206"/>
      <c r="C274" s="207"/>
      <c r="D274" s="202" t="s">
        <v>142</v>
      </c>
      <c r="E274" s="208" t="s">
        <v>19</v>
      </c>
      <c r="F274" s="209" t="s">
        <v>443</v>
      </c>
      <c r="G274" s="207"/>
      <c r="H274" s="210">
        <v>4</v>
      </c>
      <c r="I274" s="211"/>
      <c r="J274" s="207"/>
      <c r="K274" s="207"/>
      <c r="L274" s="212"/>
      <c r="M274" s="213"/>
      <c r="N274" s="214"/>
      <c r="O274" s="214"/>
      <c r="P274" s="214"/>
      <c r="Q274" s="214"/>
      <c r="R274" s="214"/>
      <c r="S274" s="214"/>
      <c r="T274" s="215"/>
      <c r="AT274" s="216" t="s">
        <v>142</v>
      </c>
      <c r="AU274" s="216" t="s">
        <v>82</v>
      </c>
      <c r="AV274" s="13" t="s">
        <v>82</v>
      </c>
      <c r="AW274" s="13" t="s">
        <v>33</v>
      </c>
      <c r="AX274" s="13" t="s">
        <v>80</v>
      </c>
      <c r="AY274" s="216" t="s">
        <v>130</v>
      </c>
    </row>
    <row r="275" spans="1:65" s="2" customFormat="1" ht="21.75" customHeight="1">
      <c r="A275" s="36"/>
      <c r="B275" s="37"/>
      <c r="C275" s="189" t="s">
        <v>444</v>
      </c>
      <c r="D275" s="189" t="s">
        <v>133</v>
      </c>
      <c r="E275" s="190" t="s">
        <v>445</v>
      </c>
      <c r="F275" s="191" t="s">
        <v>446</v>
      </c>
      <c r="G275" s="192" t="s">
        <v>224</v>
      </c>
      <c r="H275" s="193">
        <v>0.69299999999999995</v>
      </c>
      <c r="I275" s="194"/>
      <c r="J275" s="195">
        <f>ROUND(I275*H275,2)</f>
        <v>0</v>
      </c>
      <c r="K275" s="191" t="s">
        <v>137</v>
      </c>
      <c r="L275" s="41"/>
      <c r="M275" s="196" t="s">
        <v>19</v>
      </c>
      <c r="N275" s="197" t="s">
        <v>43</v>
      </c>
      <c r="O275" s="66"/>
      <c r="P275" s="198">
        <f>O275*H275</f>
        <v>0</v>
      </c>
      <c r="Q275" s="198">
        <v>0</v>
      </c>
      <c r="R275" s="198">
        <f>Q275*H275</f>
        <v>0</v>
      </c>
      <c r="S275" s="198">
        <v>1.8</v>
      </c>
      <c r="T275" s="199">
        <f>S275*H275</f>
        <v>1.2473999999999998</v>
      </c>
      <c r="U275" s="36"/>
      <c r="V275" s="36"/>
      <c r="W275" s="36"/>
      <c r="X275" s="36"/>
      <c r="Y275" s="36"/>
      <c r="Z275" s="36"/>
      <c r="AA275" s="36"/>
      <c r="AB275" s="36"/>
      <c r="AC275" s="36"/>
      <c r="AD275" s="36"/>
      <c r="AE275" s="36"/>
      <c r="AR275" s="200" t="s">
        <v>138</v>
      </c>
      <c r="AT275" s="200" t="s">
        <v>133</v>
      </c>
      <c r="AU275" s="200" t="s">
        <v>82</v>
      </c>
      <c r="AY275" s="19" t="s">
        <v>130</v>
      </c>
      <c r="BE275" s="201">
        <f>IF(N275="základní",J275,0)</f>
        <v>0</v>
      </c>
      <c r="BF275" s="201">
        <f>IF(N275="snížená",J275,0)</f>
        <v>0</v>
      </c>
      <c r="BG275" s="201">
        <f>IF(N275="zákl. přenesená",J275,0)</f>
        <v>0</v>
      </c>
      <c r="BH275" s="201">
        <f>IF(N275="sníž. přenesená",J275,0)</f>
        <v>0</v>
      </c>
      <c r="BI275" s="201">
        <f>IF(N275="nulová",J275,0)</f>
        <v>0</v>
      </c>
      <c r="BJ275" s="19" t="s">
        <v>80</v>
      </c>
      <c r="BK275" s="201">
        <f>ROUND(I275*H275,2)</f>
        <v>0</v>
      </c>
      <c r="BL275" s="19" t="s">
        <v>138</v>
      </c>
      <c r="BM275" s="200" t="s">
        <v>447</v>
      </c>
    </row>
    <row r="276" spans="1:65" s="2" customFormat="1" ht="28.8">
      <c r="A276" s="36"/>
      <c r="B276" s="37"/>
      <c r="C276" s="38"/>
      <c r="D276" s="202" t="s">
        <v>140</v>
      </c>
      <c r="E276" s="38"/>
      <c r="F276" s="203" t="s">
        <v>448</v>
      </c>
      <c r="G276" s="38"/>
      <c r="H276" s="38"/>
      <c r="I276" s="110"/>
      <c r="J276" s="38"/>
      <c r="K276" s="38"/>
      <c r="L276" s="41"/>
      <c r="M276" s="204"/>
      <c r="N276" s="205"/>
      <c r="O276" s="66"/>
      <c r="P276" s="66"/>
      <c r="Q276" s="66"/>
      <c r="R276" s="66"/>
      <c r="S276" s="66"/>
      <c r="T276" s="67"/>
      <c r="U276" s="36"/>
      <c r="V276" s="36"/>
      <c r="W276" s="36"/>
      <c r="X276" s="36"/>
      <c r="Y276" s="36"/>
      <c r="Z276" s="36"/>
      <c r="AA276" s="36"/>
      <c r="AB276" s="36"/>
      <c r="AC276" s="36"/>
      <c r="AD276" s="36"/>
      <c r="AE276" s="36"/>
      <c r="AT276" s="19" t="s">
        <v>140</v>
      </c>
      <c r="AU276" s="19" t="s">
        <v>82</v>
      </c>
    </row>
    <row r="277" spans="1:65" s="13" customFormat="1">
      <c r="B277" s="206"/>
      <c r="C277" s="207"/>
      <c r="D277" s="202" t="s">
        <v>142</v>
      </c>
      <c r="E277" s="208" t="s">
        <v>19</v>
      </c>
      <c r="F277" s="209" t="s">
        <v>449</v>
      </c>
      <c r="G277" s="207"/>
      <c r="H277" s="210">
        <v>0.69299999999999995</v>
      </c>
      <c r="I277" s="211"/>
      <c r="J277" s="207"/>
      <c r="K277" s="207"/>
      <c r="L277" s="212"/>
      <c r="M277" s="213"/>
      <c r="N277" s="214"/>
      <c r="O277" s="214"/>
      <c r="P277" s="214"/>
      <c r="Q277" s="214"/>
      <c r="R277" s="214"/>
      <c r="S277" s="214"/>
      <c r="T277" s="215"/>
      <c r="AT277" s="216" t="s">
        <v>142</v>
      </c>
      <c r="AU277" s="216" t="s">
        <v>82</v>
      </c>
      <c r="AV277" s="13" t="s">
        <v>82</v>
      </c>
      <c r="AW277" s="13" t="s">
        <v>33</v>
      </c>
      <c r="AX277" s="13" t="s">
        <v>80</v>
      </c>
      <c r="AY277" s="216" t="s">
        <v>130</v>
      </c>
    </row>
    <row r="278" spans="1:65" s="2" customFormat="1" ht="21.75" customHeight="1">
      <c r="A278" s="36"/>
      <c r="B278" s="37"/>
      <c r="C278" s="189" t="s">
        <v>450</v>
      </c>
      <c r="D278" s="189" t="s">
        <v>133</v>
      </c>
      <c r="E278" s="190" t="s">
        <v>451</v>
      </c>
      <c r="F278" s="191" t="s">
        <v>452</v>
      </c>
      <c r="G278" s="192" t="s">
        <v>136</v>
      </c>
      <c r="H278" s="193">
        <v>1</v>
      </c>
      <c r="I278" s="194"/>
      <c r="J278" s="195">
        <f>ROUND(I278*H278,2)</f>
        <v>0</v>
      </c>
      <c r="K278" s="191" t="s">
        <v>137</v>
      </c>
      <c r="L278" s="41"/>
      <c r="M278" s="196" t="s">
        <v>19</v>
      </c>
      <c r="N278" s="197" t="s">
        <v>43</v>
      </c>
      <c r="O278" s="66"/>
      <c r="P278" s="198">
        <f>O278*H278</f>
        <v>0</v>
      </c>
      <c r="Q278" s="198">
        <v>0</v>
      </c>
      <c r="R278" s="198">
        <f>Q278*H278</f>
        <v>0</v>
      </c>
      <c r="S278" s="198">
        <v>8.0000000000000002E-3</v>
      </c>
      <c r="T278" s="199">
        <f>S278*H278</f>
        <v>8.0000000000000002E-3</v>
      </c>
      <c r="U278" s="36"/>
      <c r="V278" s="36"/>
      <c r="W278" s="36"/>
      <c r="X278" s="36"/>
      <c r="Y278" s="36"/>
      <c r="Z278" s="36"/>
      <c r="AA278" s="36"/>
      <c r="AB278" s="36"/>
      <c r="AC278" s="36"/>
      <c r="AD278" s="36"/>
      <c r="AE278" s="36"/>
      <c r="AR278" s="200" t="s">
        <v>138</v>
      </c>
      <c r="AT278" s="200" t="s">
        <v>133</v>
      </c>
      <c r="AU278" s="200" t="s">
        <v>82</v>
      </c>
      <c r="AY278" s="19" t="s">
        <v>130</v>
      </c>
      <c r="BE278" s="201">
        <f>IF(N278="základní",J278,0)</f>
        <v>0</v>
      </c>
      <c r="BF278" s="201">
        <f>IF(N278="snížená",J278,0)</f>
        <v>0</v>
      </c>
      <c r="BG278" s="201">
        <f>IF(N278="zákl. přenesená",J278,0)</f>
        <v>0</v>
      </c>
      <c r="BH278" s="201">
        <f>IF(N278="sníž. přenesená",J278,0)</f>
        <v>0</v>
      </c>
      <c r="BI278" s="201">
        <f>IF(N278="nulová",J278,0)</f>
        <v>0</v>
      </c>
      <c r="BJ278" s="19" t="s">
        <v>80</v>
      </c>
      <c r="BK278" s="201">
        <f>ROUND(I278*H278,2)</f>
        <v>0</v>
      </c>
      <c r="BL278" s="19" t="s">
        <v>138</v>
      </c>
      <c r="BM278" s="200" t="s">
        <v>453</v>
      </c>
    </row>
    <row r="279" spans="1:65" s="2" customFormat="1" ht="28.8">
      <c r="A279" s="36"/>
      <c r="B279" s="37"/>
      <c r="C279" s="38"/>
      <c r="D279" s="202" t="s">
        <v>140</v>
      </c>
      <c r="E279" s="38"/>
      <c r="F279" s="203" t="s">
        <v>454</v>
      </c>
      <c r="G279" s="38"/>
      <c r="H279" s="38"/>
      <c r="I279" s="110"/>
      <c r="J279" s="38"/>
      <c r="K279" s="38"/>
      <c r="L279" s="41"/>
      <c r="M279" s="204"/>
      <c r="N279" s="205"/>
      <c r="O279" s="66"/>
      <c r="P279" s="66"/>
      <c r="Q279" s="66"/>
      <c r="R279" s="66"/>
      <c r="S279" s="66"/>
      <c r="T279" s="67"/>
      <c r="U279" s="36"/>
      <c r="V279" s="36"/>
      <c r="W279" s="36"/>
      <c r="X279" s="36"/>
      <c r="Y279" s="36"/>
      <c r="Z279" s="36"/>
      <c r="AA279" s="36"/>
      <c r="AB279" s="36"/>
      <c r="AC279" s="36"/>
      <c r="AD279" s="36"/>
      <c r="AE279" s="36"/>
      <c r="AT279" s="19" t="s">
        <v>140</v>
      </c>
      <c r="AU279" s="19" t="s">
        <v>82</v>
      </c>
    </row>
    <row r="280" spans="1:65" s="13" customFormat="1">
      <c r="B280" s="206"/>
      <c r="C280" s="207"/>
      <c r="D280" s="202" t="s">
        <v>142</v>
      </c>
      <c r="E280" s="208" t="s">
        <v>19</v>
      </c>
      <c r="F280" s="209" t="s">
        <v>160</v>
      </c>
      <c r="G280" s="207"/>
      <c r="H280" s="210">
        <v>1</v>
      </c>
      <c r="I280" s="211"/>
      <c r="J280" s="207"/>
      <c r="K280" s="207"/>
      <c r="L280" s="212"/>
      <c r="M280" s="213"/>
      <c r="N280" s="214"/>
      <c r="O280" s="214"/>
      <c r="P280" s="214"/>
      <c r="Q280" s="214"/>
      <c r="R280" s="214"/>
      <c r="S280" s="214"/>
      <c r="T280" s="215"/>
      <c r="AT280" s="216" t="s">
        <v>142</v>
      </c>
      <c r="AU280" s="216" t="s">
        <v>82</v>
      </c>
      <c r="AV280" s="13" t="s">
        <v>82</v>
      </c>
      <c r="AW280" s="13" t="s">
        <v>33</v>
      </c>
      <c r="AX280" s="13" t="s">
        <v>80</v>
      </c>
      <c r="AY280" s="216" t="s">
        <v>130</v>
      </c>
    </row>
    <row r="281" spans="1:65" s="2" customFormat="1" ht="21.75" customHeight="1">
      <c r="A281" s="36"/>
      <c r="B281" s="37"/>
      <c r="C281" s="189" t="s">
        <v>455</v>
      </c>
      <c r="D281" s="189" t="s">
        <v>133</v>
      </c>
      <c r="E281" s="190" t="s">
        <v>456</v>
      </c>
      <c r="F281" s="191" t="s">
        <v>457</v>
      </c>
      <c r="G281" s="192" t="s">
        <v>224</v>
      </c>
      <c r="H281" s="193">
        <v>0.72799999999999998</v>
      </c>
      <c r="I281" s="194"/>
      <c r="J281" s="195">
        <f>ROUND(I281*H281,2)</f>
        <v>0</v>
      </c>
      <c r="K281" s="191" t="s">
        <v>137</v>
      </c>
      <c r="L281" s="41"/>
      <c r="M281" s="196" t="s">
        <v>19</v>
      </c>
      <c r="N281" s="197" t="s">
        <v>43</v>
      </c>
      <c r="O281" s="66"/>
      <c r="P281" s="198">
        <f>O281*H281</f>
        <v>0</v>
      </c>
      <c r="Q281" s="198">
        <v>0</v>
      </c>
      <c r="R281" s="198">
        <f>Q281*H281</f>
        <v>0</v>
      </c>
      <c r="S281" s="198">
        <v>2.4</v>
      </c>
      <c r="T281" s="199">
        <f>S281*H281</f>
        <v>1.7471999999999999</v>
      </c>
      <c r="U281" s="36"/>
      <c r="V281" s="36"/>
      <c r="W281" s="36"/>
      <c r="X281" s="36"/>
      <c r="Y281" s="36"/>
      <c r="Z281" s="36"/>
      <c r="AA281" s="36"/>
      <c r="AB281" s="36"/>
      <c r="AC281" s="36"/>
      <c r="AD281" s="36"/>
      <c r="AE281" s="36"/>
      <c r="AR281" s="200" t="s">
        <v>138</v>
      </c>
      <c r="AT281" s="200" t="s">
        <v>133</v>
      </c>
      <c r="AU281" s="200" t="s">
        <v>82</v>
      </c>
      <c r="AY281" s="19" t="s">
        <v>130</v>
      </c>
      <c r="BE281" s="201">
        <f>IF(N281="základní",J281,0)</f>
        <v>0</v>
      </c>
      <c r="BF281" s="201">
        <f>IF(N281="snížená",J281,0)</f>
        <v>0</v>
      </c>
      <c r="BG281" s="201">
        <f>IF(N281="zákl. přenesená",J281,0)</f>
        <v>0</v>
      </c>
      <c r="BH281" s="201">
        <f>IF(N281="sníž. přenesená",J281,0)</f>
        <v>0</v>
      </c>
      <c r="BI281" s="201">
        <f>IF(N281="nulová",J281,0)</f>
        <v>0</v>
      </c>
      <c r="BJ281" s="19" t="s">
        <v>80</v>
      </c>
      <c r="BK281" s="201">
        <f>ROUND(I281*H281,2)</f>
        <v>0</v>
      </c>
      <c r="BL281" s="19" t="s">
        <v>138</v>
      </c>
      <c r="BM281" s="200" t="s">
        <v>458</v>
      </c>
    </row>
    <row r="282" spans="1:65" s="2" customFormat="1" ht="28.8">
      <c r="A282" s="36"/>
      <c r="B282" s="37"/>
      <c r="C282" s="38"/>
      <c r="D282" s="202" t="s">
        <v>140</v>
      </c>
      <c r="E282" s="38"/>
      <c r="F282" s="203" t="s">
        <v>459</v>
      </c>
      <c r="G282" s="38"/>
      <c r="H282" s="38"/>
      <c r="I282" s="110"/>
      <c r="J282" s="38"/>
      <c r="K282" s="38"/>
      <c r="L282" s="41"/>
      <c r="M282" s="204"/>
      <c r="N282" s="205"/>
      <c r="O282" s="66"/>
      <c r="P282" s="66"/>
      <c r="Q282" s="66"/>
      <c r="R282" s="66"/>
      <c r="S282" s="66"/>
      <c r="T282" s="67"/>
      <c r="U282" s="36"/>
      <c r="V282" s="36"/>
      <c r="W282" s="36"/>
      <c r="X282" s="36"/>
      <c r="Y282" s="36"/>
      <c r="Z282" s="36"/>
      <c r="AA282" s="36"/>
      <c r="AB282" s="36"/>
      <c r="AC282" s="36"/>
      <c r="AD282" s="36"/>
      <c r="AE282" s="36"/>
      <c r="AT282" s="19" t="s">
        <v>140</v>
      </c>
      <c r="AU282" s="19" t="s">
        <v>82</v>
      </c>
    </row>
    <row r="283" spans="1:65" s="13" customFormat="1">
      <c r="B283" s="206"/>
      <c r="C283" s="207"/>
      <c r="D283" s="202" t="s">
        <v>142</v>
      </c>
      <c r="E283" s="208" t="s">
        <v>19</v>
      </c>
      <c r="F283" s="209" t="s">
        <v>460</v>
      </c>
      <c r="G283" s="207"/>
      <c r="H283" s="210">
        <v>0.72799999999999998</v>
      </c>
      <c r="I283" s="211"/>
      <c r="J283" s="207"/>
      <c r="K283" s="207"/>
      <c r="L283" s="212"/>
      <c r="M283" s="213"/>
      <c r="N283" s="214"/>
      <c r="O283" s="214"/>
      <c r="P283" s="214"/>
      <c r="Q283" s="214"/>
      <c r="R283" s="214"/>
      <c r="S283" s="214"/>
      <c r="T283" s="215"/>
      <c r="AT283" s="216" t="s">
        <v>142</v>
      </c>
      <c r="AU283" s="216" t="s">
        <v>82</v>
      </c>
      <c r="AV283" s="13" t="s">
        <v>82</v>
      </c>
      <c r="AW283" s="13" t="s">
        <v>33</v>
      </c>
      <c r="AX283" s="13" t="s">
        <v>80</v>
      </c>
      <c r="AY283" s="216" t="s">
        <v>130</v>
      </c>
    </row>
    <row r="284" spans="1:65" s="2" customFormat="1" ht="21.75" customHeight="1">
      <c r="A284" s="36"/>
      <c r="B284" s="37"/>
      <c r="C284" s="189" t="s">
        <v>461</v>
      </c>
      <c r="D284" s="189" t="s">
        <v>133</v>
      </c>
      <c r="E284" s="190" t="s">
        <v>462</v>
      </c>
      <c r="F284" s="191" t="s">
        <v>463</v>
      </c>
      <c r="G284" s="192" t="s">
        <v>241</v>
      </c>
      <c r="H284" s="193">
        <v>35.914999999999999</v>
      </c>
      <c r="I284" s="194"/>
      <c r="J284" s="195">
        <f>ROUND(I284*H284,2)</f>
        <v>0</v>
      </c>
      <c r="K284" s="191" t="s">
        <v>137</v>
      </c>
      <c r="L284" s="41"/>
      <c r="M284" s="196" t="s">
        <v>19</v>
      </c>
      <c r="N284" s="197" t="s">
        <v>43</v>
      </c>
      <c r="O284" s="66"/>
      <c r="P284" s="198">
        <f>O284*H284</f>
        <v>0</v>
      </c>
      <c r="Q284" s="198">
        <v>0</v>
      </c>
      <c r="R284" s="198">
        <f>Q284*H284</f>
        <v>0</v>
      </c>
      <c r="S284" s="198">
        <v>6.0000000000000001E-3</v>
      </c>
      <c r="T284" s="199">
        <f>S284*H284</f>
        <v>0.21548999999999999</v>
      </c>
      <c r="U284" s="36"/>
      <c r="V284" s="36"/>
      <c r="W284" s="36"/>
      <c r="X284" s="36"/>
      <c r="Y284" s="36"/>
      <c r="Z284" s="36"/>
      <c r="AA284" s="36"/>
      <c r="AB284" s="36"/>
      <c r="AC284" s="36"/>
      <c r="AD284" s="36"/>
      <c r="AE284" s="36"/>
      <c r="AR284" s="200" t="s">
        <v>233</v>
      </c>
      <c r="AT284" s="200" t="s">
        <v>133</v>
      </c>
      <c r="AU284" s="200" t="s">
        <v>82</v>
      </c>
      <c r="AY284" s="19" t="s">
        <v>130</v>
      </c>
      <c r="BE284" s="201">
        <f>IF(N284="základní",J284,0)</f>
        <v>0</v>
      </c>
      <c r="BF284" s="201">
        <f>IF(N284="snížená",J284,0)</f>
        <v>0</v>
      </c>
      <c r="BG284" s="201">
        <f>IF(N284="zákl. přenesená",J284,0)</f>
        <v>0</v>
      </c>
      <c r="BH284" s="201">
        <f>IF(N284="sníž. přenesená",J284,0)</f>
        <v>0</v>
      </c>
      <c r="BI284" s="201">
        <f>IF(N284="nulová",J284,0)</f>
        <v>0</v>
      </c>
      <c r="BJ284" s="19" t="s">
        <v>80</v>
      </c>
      <c r="BK284" s="201">
        <f>ROUND(I284*H284,2)</f>
        <v>0</v>
      </c>
      <c r="BL284" s="19" t="s">
        <v>233</v>
      </c>
      <c r="BM284" s="200" t="s">
        <v>464</v>
      </c>
    </row>
    <row r="285" spans="1:65" s="2" customFormat="1" ht="19.2">
      <c r="A285" s="36"/>
      <c r="B285" s="37"/>
      <c r="C285" s="38"/>
      <c r="D285" s="202" t="s">
        <v>140</v>
      </c>
      <c r="E285" s="38"/>
      <c r="F285" s="203" t="s">
        <v>465</v>
      </c>
      <c r="G285" s="38"/>
      <c r="H285" s="38"/>
      <c r="I285" s="110"/>
      <c r="J285" s="38"/>
      <c r="K285" s="38"/>
      <c r="L285" s="41"/>
      <c r="M285" s="204"/>
      <c r="N285" s="205"/>
      <c r="O285" s="66"/>
      <c r="P285" s="66"/>
      <c r="Q285" s="66"/>
      <c r="R285" s="66"/>
      <c r="S285" s="66"/>
      <c r="T285" s="67"/>
      <c r="U285" s="36"/>
      <c r="V285" s="36"/>
      <c r="W285" s="36"/>
      <c r="X285" s="36"/>
      <c r="Y285" s="36"/>
      <c r="Z285" s="36"/>
      <c r="AA285" s="36"/>
      <c r="AB285" s="36"/>
      <c r="AC285" s="36"/>
      <c r="AD285" s="36"/>
      <c r="AE285" s="36"/>
      <c r="AT285" s="19" t="s">
        <v>140</v>
      </c>
      <c r="AU285" s="19" t="s">
        <v>82</v>
      </c>
    </row>
    <row r="286" spans="1:65" s="14" customFormat="1">
      <c r="B286" s="227"/>
      <c r="C286" s="228"/>
      <c r="D286" s="202" t="s">
        <v>142</v>
      </c>
      <c r="E286" s="229" t="s">
        <v>19</v>
      </c>
      <c r="F286" s="230" t="s">
        <v>167</v>
      </c>
      <c r="G286" s="228"/>
      <c r="H286" s="229" t="s">
        <v>19</v>
      </c>
      <c r="I286" s="231"/>
      <c r="J286" s="228"/>
      <c r="K286" s="228"/>
      <c r="L286" s="232"/>
      <c r="M286" s="233"/>
      <c r="N286" s="234"/>
      <c r="O286" s="234"/>
      <c r="P286" s="234"/>
      <c r="Q286" s="234"/>
      <c r="R286" s="234"/>
      <c r="S286" s="234"/>
      <c r="T286" s="235"/>
      <c r="AT286" s="236" t="s">
        <v>142</v>
      </c>
      <c r="AU286" s="236" t="s">
        <v>82</v>
      </c>
      <c r="AV286" s="14" t="s">
        <v>80</v>
      </c>
      <c r="AW286" s="14" t="s">
        <v>33</v>
      </c>
      <c r="AX286" s="14" t="s">
        <v>72</v>
      </c>
      <c r="AY286" s="236" t="s">
        <v>130</v>
      </c>
    </row>
    <row r="287" spans="1:65" s="13" customFormat="1">
      <c r="B287" s="206"/>
      <c r="C287" s="207"/>
      <c r="D287" s="202" t="s">
        <v>142</v>
      </c>
      <c r="E287" s="208" t="s">
        <v>19</v>
      </c>
      <c r="F287" s="209" t="s">
        <v>466</v>
      </c>
      <c r="G287" s="207"/>
      <c r="H287" s="210">
        <v>23.06</v>
      </c>
      <c r="I287" s="211"/>
      <c r="J287" s="207"/>
      <c r="K287" s="207"/>
      <c r="L287" s="212"/>
      <c r="M287" s="213"/>
      <c r="N287" s="214"/>
      <c r="O287" s="214"/>
      <c r="P287" s="214"/>
      <c r="Q287" s="214"/>
      <c r="R287" s="214"/>
      <c r="S287" s="214"/>
      <c r="T287" s="215"/>
      <c r="AT287" s="216" t="s">
        <v>142</v>
      </c>
      <c r="AU287" s="216" t="s">
        <v>82</v>
      </c>
      <c r="AV287" s="13" t="s">
        <v>82</v>
      </c>
      <c r="AW287" s="13" t="s">
        <v>33</v>
      </c>
      <c r="AX287" s="13" t="s">
        <v>72</v>
      </c>
      <c r="AY287" s="216" t="s">
        <v>130</v>
      </c>
    </row>
    <row r="288" spans="1:65" s="13" customFormat="1">
      <c r="B288" s="206"/>
      <c r="C288" s="207"/>
      <c r="D288" s="202" t="s">
        <v>142</v>
      </c>
      <c r="E288" s="208" t="s">
        <v>19</v>
      </c>
      <c r="F288" s="209" t="s">
        <v>467</v>
      </c>
      <c r="G288" s="207"/>
      <c r="H288" s="210">
        <v>12.855</v>
      </c>
      <c r="I288" s="211"/>
      <c r="J288" s="207"/>
      <c r="K288" s="207"/>
      <c r="L288" s="212"/>
      <c r="M288" s="213"/>
      <c r="N288" s="214"/>
      <c r="O288" s="214"/>
      <c r="P288" s="214"/>
      <c r="Q288" s="214"/>
      <c r="R288" s="214"/>
      <c r="S288" s="214"/>
      <c r="T288" s="215"/>
      <c r="AT288" s="216" t="s">
        <v>142</v>
      </c>
      <c r="AU288" s="216" t="s">
        <v>82</v>
      </c>
      <c r="AV288" s="13" t="s">
        <v>82</v>
      </c>
      <c r="AW288" s="13" t="s">
        <v>33</v>
      </c>
      <c r="AX288" s="13" t="s">
        <v>72</v>
      </c>
      <c r="AY288" s="216" t="s">
        <v>130</v>
      </c>
    </row>
    <row r="289" spans="1:65" s="15" customFormat="1">
      <c r="B289" s="237"/>
      <c r="C289" s="238"/>
      <c r="D289" s="202" t="s">
        <v>142</v>
      </c>
      <c r="E289" s="239" t="s">
        <v>19</v>
      </c>
      <c r="F289" s="240" t="s">
        <v>171</v>
      </c>
      <c r="G289" s="238"/>
      <c r="H289" s="241">
        <v>35.914999999999999</v>
      </c>
      <c r="I289" s="242"/>
      <c r="J289" s="238"/>
      <c r="K289" s="238"/>
      <c r="L289" s="243"/>
      <c r="M289" s="244"/>
      <c r="N289" s="245"/>
      <c r="O289" s="245"/>
      <c r="P289" s="245"/>
      <c r="Q289" s="245"/>
      <c r="R289" s="245"/>
      <c r="S289" s="245"/>
      <c r="T289" s="246"/>
      <c r="AT289" s="247" t="s">
        <v>142</v>
      </c>
      <c r="AU289" s="247" t="s">
        <v>82</v>
      </c>
      <c r="AV289" s="15" t="s">
        <v>138</v>
      </c>
      <c r="AW289" s="15" t="s">
        <v>33</v>
      </c>
      <c r="AX289" s="15" t="s">
        <v>80</v>
      </c>
      <c r="AY289" s="247" t="s">
        <v>130</v>
      </c>
    </row>
    <row r="290" spans="1:65" s="2" customFormat="1" ht="21.75" customHeight="1">
      <c r="A290" s="36"/>
      <c r="B290" s="37"/>
      <c r="C290" s="189" t="s">
        <v>468</v>
      </c>
      <c r="D290" s="189" t="s">
        <v>133</v>
      </c>
      <c r="E290" s="190" t="s">
        <v>469</v>
      </c>
      <c r="F290" s="191" t="s">
        <v>470</v>
      </c>
      <c r="G290" s="192" t="s">
        <v>241</v>
      </c>
      <c r="H290" s="193">
        <v>5</v>
      </c>
      <c r="I290" s="194"/>
      <c r="J290" s="195">
        <f>ROUND(I290*H290,2)</f>
        <v>0</v>
      </c>
      <c r="K290" s="191" t="s">
        <v>137</v>
      </c>
      <c r="L290" s="41"/>
      <c r="M290" s="196" t="s">
        <v>19</v>
      </c>
      <c r="N290" s="197" t="s">
        <v>43</v>
      </c>
      <c r="O290" s="66"/>
      <c r="P290" s="198">
        <f>O290*H290</f>
        <v>0</v>
      </c>
      <c r="Q290" s="198">
        <v>0</v>
      </c>
      <c r="R290" s="198">
        <f>Q290*H290</f>
        <v>0</v>
      </c>
      <c r="S290" s="198">
        <v>8.1000000000000003E-2</v>
      </c>
      <c r="T290" s="199">
        <f>S290*H290</f>
        <v>0.40500000000000003</v>
      </c>
      <c r="U290" s="36"/>
      <c r="V290" s="36"/>
      <c r="W290" s="36"/>
      <c r="X290" s="36"/>
      <c r="Y290" s="36"/>
      <c r="Z290" s="36"/>
      <c r="AA290" s="36"/>
      <c r="AB290" s="36"/>
      <c r="AC290" s="36"/>
      <c r="AD290" s="36"/>
      <c r="AE290" s="36"/>
      <c r="AR290" s="200" t="s">
        <v>138</v>
      </c>
      <c r="AT290" s="200" t="s">
        <v>133</v>
      </c>
      <c r="AU290" s="200" t="s">
        <v>82</v>
      </c>
      <c r="AY290" s="19" t="s">
        <v>130</v>
      </c>
      <c r="BE290" s="201">
        <f>IF(N290="základní",J290,0)</f>
        <v>0</v>
      </c>
      <c r="BF290" s="201">
        <f>IF(N290="snížená",J290,0)</f>
        <v>0</v>
      </c>
      <c r="BG290" s="201">
        <f>IF(N290="zákl. přenesená",J290,0)</f>
        <v>0</v>
      </c>
      <c r="BH290" s="201">
        <f>IF(N290="sníž. přenesená",J290,0)</f>
        <v>0</v>
      </c>
      <c r="BI290" s="201">
        <f>IF(N290="nulová",J290,0)</f>
        <v>0</v>
      </c>
      <c r="BJ290" s="19" t="s">
        <v>80</v>
      </c>
      <c r="BK290" s="201">
        <f>ROUND(I290*H290,2)</f>
        <v>0</v>
      </c>
      <c r="BL290" s="19" t="s">
        <v>138</v>
      </c>
      <c r="BM290" s="200" t="s">
        <v>471</v>
      </c>
    </row>
    <row r="291" spans="1:65" s="2" customFormat="1" ht="19.2">
      <c r="A291" s="36"/>
      <c r="B291" s="37"/>
      <c r="C291" s="38"/>
      <c r="D291" s="202" t="s">
        <v>140</v>
      </c>
      <c r="E291" s="38"/>
      <c r="F291" s="203" t="s">
        <v>472</v>
      </c>
      <c r="G291" s="38"/>
      <c r="H291" s="38"/>
      <c r="I291" s="110"/>
      <c r="J291" s="38"/>
      <c r="K291" s="38"/>
      <c r="L291" s="41"/>
      <c r="M291" s="204"/>
      <c r="N291" s="205"/>
      <c r="O291" s="66"/>
      <c r="P291" s="66"/>
      <c r="Q291" s="66"/>
      <c r="R291" s="66"/>
      <c r="S291" s="66"/>
      <c r="T291" s="67"/>
      <c r="U291" s="36"/>
      <c r="V291" s="36"/>
      <c r="W291" s="36"/>
      <c r="X291" s="36"/>
      <c r="Y291" s="36"/>
      <c r="Z291" s="36"/>
      <c r="AA291" s="36"/>
      <c r="AB291" s="36"/>
      <c r="AC291" s="36"/>
      <c r="AD291" s="36"/>
      <c r="AE291" s="36"/>
      <c r="AT291" s="19" t="s">
        <v>140</v>
      </c>
      <c r="AU291" s="19" t="s">
        <v>82</v>
      </c>
    </row>
    <row r="292" spans="1:65" s="13" customFormat="1">
      <c r="B292" s="206"/>
      <c r="C292" s="207"/>
      <c r="D292" s="202" t="s">
        <v>142</v>
      </c>
      <c r="E292" s="208" t="s">
        <v>19</v>
      </c>
      <c r="F292" s="209" t="s">
        <v>473</v>
      </c>
      <c r="G292" s="207"/>
      <c r="H292" s="210">
        <v>5</v>
      </c>
      <c r="I292" s="211"/>
      <c r="J292" s="207"/>
      <c r="K292" s="207"/>
      <c r="L292" s="212"/>
      <c r="M292" s="213"/>
      <c r="N292" s="214"/>
      <c r="O292" s="214"/>
      <c r="P292" s="214"/>
      <c r="Q292" s="214"/>
      <c r="R292" s="214"/>
      <c r="S292" s="214"/>
      <c r="T292" s="215"/>
      <c r="AT292" s="216" t="s">
        <v>142</v>
      </c>
      <c r="AU292" s="216" t="s">
        <v>82</v>
      </c>
      <c r="AV292" s="13" t="s">
        <v>82</v>
      </c>
      <c r="AW292" s="13" t="s">
        <v>33</v>
      </c>
      <c r="AX292" s="13" t="s">
        <v>80</v>
      </c>
      <c r="AY292" s="216" t="s">
        <v>130</v>
      </c>
    </row>
    <row r="293" spans="1:65" s="2" customFormat="1" ht="21.75" customHeight="1">
      <c r="A293" s="36"/>
      <c r="B293" s="37"/>
      <c r="C293" s="189" t="s">
        <v>474</v>
      </c>
      <c r="D293" s="189" t="s">
        <v>133</v>
      </c>
      <c r="E293" s="190" t="s">
        <v>475</v>
      </c>
      <c r="F293" s="191" t="s">
        <v>476</v>
      </c>
      <c r="G293" s="192" t="s">
        <v>241</v>
      </c>
      <c r="H293" s="193">
        <v>1.5</v>
      </c>
      <c r="I293" s="194"/>
      <c r="J293" s="195">
        <f>ROUND(I293*H293,2)</f>
        <v>0</v>
      </c>
      <c r="K293" s="191" t="s">
        <v>137</v>
      </c>
      <c r="L293" s="41"/>
      <c r="M293" s="196" t="s">
        <v>19</v>
      </c>
      <c r="N293" s="197" t="s">
        <v>43</v>
      </c>
      <c r="O293" s="66"/>
      <c r="P293" s="198">
        <f>O293*H293</f>
        <v>0</v>
      </c>
      <c r="Q293" s="198">
        <v>0</v>
      </c>
      <c r="R293" s="198">
        <f>Q293*H293</f>
        <v>0</v>
      </c>
      <c r="S293" s="198">
        <v>6.5000000000000002E-2</v>
      </c>
      <c r="T293" s="199">
        <f>S293*H293</f>
        <v>9.7500000000000003E-2</v>
      </c>
      <c r="U293" s="36"/>
      <c r="V293" s="36"/>
      <c r="W293" s="36"/>
      <c r="X293" s="36"/>
      <c r="Y293" s="36"/>
      <c r="Z293" s="36"/>
      <c r="AA293" s="36"/>
      <c r="AB293" s="36"/>
      <c r="AC293" s="36"/>
      <c r="AD293" s="36"/>
      <c r="AE293" s="36"/>
      <c r="AR293" s="200" t="s">
        <v>138</v>
      </c>
      <c r="AT293" s="200" t="s">
        <v>133</v>
      </c>
      <c r="AU293" s="200" t="s">
        <v>82</v>
      </c>
      <c r="AY293" s="19" t="s">
        <v>130</v>
      </c>
      <c r="BE293" s="201">
        <f>IF(N293="základní",J293,0)</f>
        <v>0</v>
      </c>
      <c r="BF293" s="201">
        <f>IF(N293="snížená",J293,0)</f>
        <v>0</v>
      </c>
      <c r="BG293" s="201">
        <f>IF(N293="zákl. přenesená",J293,0)</f>
        <v>0</v>
      </c>
      <c r="BH293" s="201">
        <f>IF(N293="sníž. přenesená",J293,0)</f>
        <v>0</v>
      </c>
      <c r="BI293" s="201">
        <f>IF(N293="nulová",J293,0)</f>
        <v>0</v>
      </c>
      <c r="BJ293" s="19" t="s">
        <v>80</v>
      </c>
      <c r="BK293" s="201">
        <f>ROUND(I293*H293,2)</f>
        <v>0</v>
      </c>
      <c r="BL293" s="19" t="s">
        <v>138</v>
      </c>
      <c r="BM293" s="200" t="s">
        <v>477</v>
      </c>
    </row>
    <row r="294" spans="1:65" s="2" customFormat="1" ht="28.8">
      <c r="A294" s="36"/>
      <c r="B294" s="37"/>
      <c r="C294" s="38"/>
      <c r="D294" s="202" t="s">
        <v>140</v>
      </c>
      <c r="E294" s="38"/>
      <c r="F294" s="203" t="s">
        <v>478</v>
      </c>
      <c r="G294" s="38"/>
      <c r="H294" s="38"/>
      <c r="I294" s="110"/>
      <c r="J294" s="38"/>
      <c r="K294" s="38"/>
      <c r="L294" s="41"/>
      <c r="M294" s="204"/>
      <c r="N294" s="205"/>
      <c r="O294" s="66"/>
      <c r="P294" s="66"/>
      <c r="Q294" s="66"/>
      <c r="R294" s="66"/>
      <c r="S294" s="66"/>
      <c r="T294" s="67"/>
      <c r="U294" s="36"/>
      <c r="V294" s="36"/>
      <c r="W294" s="36"/>
      <c r="X294" s="36"/>
      <c r="Y294" s="36"/>
      <c r="Z294" s="36"/>
      <c r="AA294" s="36"/>
      <c r="AB294" s="36"/>
      <c r="AC294" s="36"/>
      <c r="AD294" s="36"/>
      <c r="AE294" s="36"/>
      <c r="AT294" s="19" t="s">
        <v>140</v>
      </c>
      <c r="AU294" s="19" t="s">
        <v>82</v>
      </c>
    </row>
    <row r="295" spans="1:65" s="13" customFormat="1">
      <c r="B295" s="206"/>
      <c r="C295" s="207"/>
      <c r="D295" s="202" t="s">
        <v>142</v>
      </c>
      <c r="E295" s="208" t="s">
        <v>19</v>
      </c>
      <c r="F295" s="209" t="s">
        <v>479</v>
      </c>
      <c r="G295" s="207"/>
      <c r="H295" s="210">
        <v>1.5</v>
      </c>
      <c r="I295" s="211"/>
      <c r="J295" s="207"/>
      <c r="K295" s="207"/>
      <c r="L295" s="212"/>
      <c r="M295" s="213"/>
      <c r="N295" s="214"/>
      <c r="O295" s="214"/>
      <c r="P295" s="214"/>
      <c r="Q295" s="214"/>
      <c r="R295" s="214"/>
      <c r="S295" s="214"/>
      <c r="T295" s="215"/>
      <c r="AT295" s="216" t="s">
        <v>142</v>
      </c>
      <c r="AU295" s="216" t="s">
        <v>82</v>
      </c>
      <c r="AV295" s="13" t="s">
        <v>82</v>
      </c>
      <c r="AW295" s="13" t="s">
        <v>33</v>
      </c>
      <c r="AX295" s="13" t="s">
        <v>80</v>
      </c>
      <c r="AY295" s="216" t="s">
        <v>130</v>
      </c>
    </row>
    <row r="296" spans="1:65" s="12" customFormat="1" ht="22.8" customHeight="1">
      <c r="B296" s="173"/>
      <c r="C296" s="174"/>
      <c r="D296" s="175" t="s">
        <v>71</v>
      </c>
      <c r="E296" s="187" t="s">
        <v>480</v>
      </c>
      <c r="F296" s="187" t="s">
        <v>481</v>
      </c>
      <c r="G296" s="174"/>
      <c r="H296" s="174"/>
      <c r="I296" s="177"/>
      <c r="J296" s="188">
        <f>BK296</f>
        <v>0</v>
      </c>
      <c r="K296" s="174"/>
      <c r="L296" s="179"/>
      <c r="M296" s="180"/>
      <c r="N296" s="181"/>
      <c r="O296" s="181"/>
      <c r="P296" s="182">
        <f>SUM(P297:P315)</f>
        <v>0</v>
      </c>
      <c r="Q296" s="181"/>
      <c r="R296" s="182">
        <f>SUM(R297:R315)</f>
        <v>0</v>
      </c>
      <c r="S296" s="181"/>
      <c r="T296" s="183">
        <f>SUM(T297:T315)</f>
        <v>0</v>
      </c>
      <c r="AR296" s="184" t="s">
        <v>80</v>
      </c>
      <c r="AT296" s="185" t="s">
        <v>71</v>
      </c>
      <c r="AU296" s="185" t="s">
        <v>80</v>
      </c>
      <c r="AY296" s="184" t="s">
        <v>130</v>
      </c>
      <c r="BK296" s="186">
        <f>SUM(BK297:BK315)</f>
        <v>0</v>
      </c>
    </row>
    <row r="297" spans="1:65" s="2" customFormat="1" ht="21.75" customHeight="1">
      <c r="A297" s="36"/>
      <c r="B297" s="37"/>
      <c r="C297" s="189" t="s">
        <v>482</v>
      </c>
      <c r="D297" s="189" t="s">
        <v>133</v>
      </c>
      <c r="E297" s="190" t="s">
        <v>483</v>
      </c>
      <c r="F297" s="191" t="s">
        <v>484</v>
      </c>
      <c r="G297" s="192" t="s">
        <v>485</v>
      </c>
      <c r="H297" s="193">
        <v>7.8780000000000001</v>
      </c>
      <c r="I297" s="194"/>
      <c r="J297" s="195">
        <f>ROUND(I297*H297,2)</f>
        <v>0</v>
      </c>
      <c r="K297" s="191" t="s">
        <v>137</v>
      </c>
      <c r="L297" s="41"/>
      <c r="M297" s="196" t="s">
        <v>19</v>
      </c>
      <c r="N297" s="197" t="s">
        <v>43</v>
      </c>
      <c r="O297" s="66"/>
      <c r="P297" s="198">
        <f>O297*H297</f>
        <v>0</v>
      </c>
      <c r="Q297" s="198">
        <v>0</v>
      </c>
      <c r="R297" s="198">
        <f>Q297*H297</f>
        <v>0</v>
      </c>
      <c r="S297" s="198">
        <v>0</v>
      </c>
      <c r="T297" s="199">
        <f>S297*H297</f>
        <v>0</v>
      </c>
      <c r="U297" s="36"/>
      <c r="V297" s="36"/>
      <c r="W297" s="36"/>
      <c r="X297" s="36"/>
      <c r="Y297" s="36"/>
      <c r="Z297" s="36"/>
      <c r="AA297" s="36"/>
      <c r="AB297" s="36"/>
      <c r="AC297" s="36"/>
      <c r="AD297" s="36"/>
      <c r="AE297" s="36"/>
      <c r="AR297" s="200" t="s">
        <v>138</v>
      </c>
      <c r="AT297" s="200" t="s">
        <v>133</v>
      </c>
      <c r="AU297" s="200" t="s">
        <v>82</v>
      </c>
      <c r="AY297" s="19" t="s">
        <v>130</v>
      </c>
      <c r="BE297" s="201">
        <f>IF(N297="základní",J297,0)</f>
        <v>0</v>
      </c>
      <c r="BF297" s="201">
        <f>IF(N297="snížená",J297,0)</f>
        <v>0</v>
      </c>
      <c r="BG297" s="201">
        <f>IF(N297="zákl. přenesená",J297,0)</f>
        <v>0</v>
      </c>
      <c r="BH297" s="201">
        <f>IF(N297="sníž. přenesená",J297,0)</f>
        <v>0</v>
      </c>
      <c r="BI297" s="201">
        <f>IF(N297="nulová",J297,0)</f>
        <v>0</v>
      </c>
      <c r="BJ297" s="19" t="s">
        <v>80</v>
      </c>
      <c r="BK297" s="201">
        <f>ROUND(I297*H297,2)</f>
        <v>0</v>
      </c>
      <c r="BL297" s="19" t="s">
        <v>138</v>
      </c>
      <c r="BM297" s="200" t="s">
        <v>486</v>
      </c>
    </row>
    <row r="298" spans="1:65" s="2" customFormat="1" ht="19.2">
      <c r="A298" s="36"/>
      <c r="B298" s="37"/>
      <c r="C298" s="38"/>
      <c r="D298" s="202" t="s">
        <v>140</v>
      </c>
      <c r="E298" s="38"/>
      <c r="F298" s="203" t="s">
        <v>487</v>
      </c>
      <c r="G298" s="38"/>
      <c r="H298" s="38"/>
      <c r="I298" s="110"/>
      <c r="J298" s="38"/>
      <c r="K298" s="38"/>
      <c r="L298" s="41"/>
      <c r="M298" s="204"/>
      <c r="N298" s="205"/>
      <c r="O298" s="66"/>
      <c r="P298" s="66"/>
      <c r="Q298" s="66"/>
      <c r="R298" s="66"/>
      <c r="S298" s="66"/>
      <c r="T298" s="67"/>
      <c r="U298" s="36"/>
      <c r="V298" s="36"/>
      <c r="W298" s="36"/>
      <c r="X298" s="36"/>
      <c r="Y298" s="36"/>
      <c r="Z298" s="36"/>
      <c r="AA298" s="36"/>
      <c r="AB298" s="36"/>
      <c r="AC298" s="36"/>
      <c r="AD298" s="36"/>
      <c r="AE298" s="36"/>
      <c r="AT298" s="19" t="s">
        <v>140</v>
      </c>
      <c r="AU298" s="19" t="s">
        <v>82</v>
      </c>
    </row>
    <row r="299" spans="1:65" s="2" customFormat="1" ht="21.75" customHeight="1">
      <c r="A299" s="36"/>
      <c r="B299" s="37"/>
      <c r="C299" s="189" t="s">
        <v>488</v>
      </c>
      <c r="D299" s="189" t="s">
        <v>133</v>
      </c>
      <c r="E299" s="190" t="s">
        <v>489</v>
      </c>
      <c r="F299" s="191" t="s">
        <v>490</v>
      </c>
      <c r="G299" s="192" t="s">
        <v>485</v>
      </c>
      <c r="H299" s="193">
        <v>7.8780000000000001</v>
      </c>
      <c r="I299" s="194"/>
      <c r="J299" s="195">
        <f>ROUND(I299*H299,2)</f>
        <v>0</v>
      </c>
      <c r="K299" s="191" t="s">
        <v>137</v>
      </c>
      <c r="L299" s="41"/>
      <c r="M299" s="196" t="s">
        <v>19</v>
      </c>
      <c r="N299" s="197" t="s">
        <v>43</v>
      </c>
      <c r="O299" s="66"/>
      <c r="P299" s="198">
        <f>O299*H299</f>
        <v>0</v>
      </c>
      <c r="Q299" s="198">
        <v>0</v>
      </c>
      <c r="R299" s="198">
        <f>Q299*H299</f>
        <v>0</v>
      </c>
      <c r="S299" s="198">
        <v>0</v>
      </c>
      <c r="T299" s="199">
        <f>S299*H299</f>
        <v>0</v>
      </c>
      <c r="U299" s="36"/>
      <c r="V299" s="36"/>
      <c r="W299" s="36"/>
      <c r="X299" s="36"/>
      <c r="Y299" s="36"/>
      <c r="Z299" s="36"/>
      <c r="AA299" s="36"/>
      <c r="AB299" s="36"/>
      <c r="AC299" s="36"/>
      <c r="AD299" s="36"/>
      <c r="AE299" s="36"/>
      <c r="AR299" s="200" t="s">
        <v>138</v>
      </c>
      <c r="AT299" s="200" t="s">
        <v>133</v>
      </c>
      <c r="AU299" s="200" t="s">
        <v>82</v>
      </c>
      <c r="AY299" s="19" t="s">
        <v>130</v>
      </c>
      <c r="BE299" s="201">
        <f>IF(N299="základní",J299,0)</f>
        <v>0</v>
      </c>
      <c r="BF299" s="201">
        <f>IF(N299="snížená",J299,0)</f>
        <v>0</v>
      </c>
      <c r="BG299" s="201">
        <f>IF(N299="zákl. přenesená",J299,0)</f>
        <v>0</v>
      </c>
      <c r="BH299" s="201">
        <f>IF(N299="sníž. přenesená",J299,0)</f>
        <v>0</v>
      </c>
      <c r="BI299" s="201">
        <f>IF(N299="nulová",J299,0)</f>
        <v>0</v>
      </c>
      <c r="BJ299" s="19" t="s">
        <v>80</v>
      </c>
      <c r="BK299" s="201">
        <f>ROUND(I299*H299,2)</f>
        <v>0</v>
      </c>
      <c r="BL299" s="19" t="s">
        <v>138</v>
      </c>
      <c r="BM299" s="200" t="s">
        <v>491</v>
      </c>
    </row>
    <row r="300" spans="1:65" s="2" customFormat="1" ht="19.2">
      <c r="A300" s="36"/>
      <c r="B300" s="37"/>
      <c r="C300" s="38"/>
      <c r="D300" s="202" t="s">
        <v>140</v>
      </c>
      <c r="E300" s="38"/>
      <c r="F300" s="203" t="s">
        <v>492</v>
      </c>
      <c r="G300" s="38"/>
      <c r="H300" s="38"/>
      <c r="I300" s="110"/>
      <c r="J300" s="38"/>
      <c r="K300" s="38"/>
      <c r="L300" s="41"/>
      <c r="M300" s="204"/>
      <c r="N300" s="205"/>
      <c r="O300" s="66"/>
      <c r="P300" s="66"/>
      <c r="Q300" s="66"/>
      <c r="R300" s="66"/>
      <c r="S300" s="66"/>
      <c r="T300" s="67"/>
      <c r="U300" s="36"/>
      <c r="V300" s="36"/>
      <c r="W300" s="36"/>
      <c r="X300" s="36"/>
      <c r="Y300" s="36"/>
      <c r="Z300" s="36"/>
      <c r="AA300" s="36"/>
      <c r="AB300" s="36"/>
      <c r="AC300" s="36"/>
      <c r="AD300" s="36"/>
      <c r="AE300" s="36"/>
      <c r="AT300" s="19" t="s">
        <v>140</v>
      </c>
      <c r="AU300" s="19" t="s">
        <v>82</v>
      </c>
    </row>
    <row r="301" spans="1:65" s="2" customFormat="1" ht="21.75" customHeight="1">
      <c r="A301" s="36"/>
      <c r="B301" s="37"/>
      <c r="C301" s="189" t="s">
        <v>493</v>
      </c>
      <c r="D301" s="189" t="s">
        <v>133</v>
      </c>
      <c r="E301" s="190" t="s">
        <v>494</v>
      </c>
      <c r="F301" s="191" t="s">
        <v>495</v>
      </c>
      <c r="G301" s="192" t="s">
        <v>485</v>
      </c>
      <c r="H301" s="193">
        <v>149.68199999999999</v>
      </c>
      <c r="I301" s="194"/>
      <c r="J301" s="195">
        <f>ROUND(I301*H301,2)</f>
        <v>0</v>
      </c>
      <c r="K301" s="191" t="s">
        <v>137</v>
      </c>
      <c r="L301" s="41"/>
      <c r="M301" s="196" t="s">
        <v>19</v>
      </c>
      <c r="N301" s="197" t="s">
        <v>43</v>
      </c>
      <c r="O301" s="66"/>
      <c r="P301" s="198">
        <f>O301*H301</f>
        <v>0</v>
      </c>
      <c r="Q301" s="198">
        <v>0</v>
      </c>
      <c r="R301" s="198">
        <f>Q301*H301</f>
        <v>0</v>
      </c>
      <c r="S301" s="198">
        <v>0</v>
      </c>
      <c r="T301" s="199">
        <f>S301*H301</f>
        <v>0</v>
      </c>
      <c r="U301" s="36"/>
      <c r="V301" s="36"/>
      <c r="W301" s="36"/>
      <c r="X301" s="36"/>
      <c r="Y301" s="36"/>
      <c r="Z301" s="36"/>
      <c r="AA301" s="36"/>
      <c r="AB301" s="36"/>
      <c r="AC301" s="36"/>
      <c r="AD301" s="36"/>
      <c r="AE301" s="36"/>
      <c r="AR301" s="200" t="s">
        <v>138</v>
      </c>
      <c r="AT301" s="200" t="s">
        <v>133</v>
      </c>
      <c r="AU301" s="200" t="s">
        <v>82</v>
      </c>
      <c r="AY301" s="19" t="s">
        <v>130</v>
      </c>
      <c r="BE301" s="201">
        <f>IF(N301="základní",J301,0)</f>
        <v>0</v>
      </c>
      <c r="BF301" s="201">
        <f>IF(N301="snížená",J301,0)</f>
        <v>0</v>
      </c>
      <c r="BG301" s="201">
        <f>IF(N301="zákl. přenesená",J301,0)</f>
        <v>0</v>
      </c>
      <c r="BH301" s="201">
        <f>IF(N301="sníž. přenesená",J301,0)</f>
        <v>0</v>
      </c>
      <c r="BI301" s="201">
        <f>IF(N301="nulová",J301,0)</f>
        <v>0</v>
      </c>
      <c r="BJ301" s="19" t="s">
        <v>80</v>
      </c>
      <c r="BK301" s="201">
        <f>ROUND(I301*H301,2)</f>
        <v>0</v>
      </c>
      <c r="BL301" s="19" t="s">
        <v>138</v>
      </c>
      <c r="BM301" s="200" t="s">
        <v>496</v>
      </c>
    </row>
    <row r="302" spans="1:65" s="2" customFormat="1" ht="28.8">
      <c r="A302" s="36"/>
      <c r="B302" s="37"/>
      <c r="C302" s="38"/>
      <c r="D302" s="202" t="s">
        <v>140</v>
      </c>
      <c r="E302" s="38"/>
      <c r="F302" s="203" t="s">
        <v>497</v>
      </c>
      <c r="G302" s="38"/>
      <c r="H302" s="38"/>
      <c r="I302" s="110"/>
      <c r="J302" s="38"/>
      <c r="K302" s="38"/>
      <c r="L302" s="41"/>
      <c r="M302" s="204"/>
      <c r="N302" s="205"/>
      <c r="O302" s="66"/>
      <c r="P302" s="66"/>
      <c r="Q302" s="66"/>
      <c r="R302" s="66"/>
      <c r="S302" s="66"/>
      <c r="T302" s="67"/>
      <c r="U302" s="36"/>
      <c r="V302" s="36"/>
      <c r="W302" s="36"/>
      <c r="X302" s="36"/>
      <c r="Y302" s="36"/>
      <c r="Z302" s="36"/>
      <c r="AA302" s="36"/>
      <c r="AB302" s="36"/>
      <c r="AC302" s="36"/>
      <c r="AD302" s="36"/>
      <c r="AE302" s="36"/>
      <c r="AT302" s="19" t="s">
        <v>140</v>
      </c>
      <c r="AU302" s="19" t="s">
        <v>82</v>
      </c>
    </row>
    <row r="303" spans="1:65" s="13" customFormat="1">
      <c r="B303" s="206"/>
      <c r="C303" s="207"/>
      <c r="D303" s="202" t="s">
        <v>142</v>
      </c>
      <c r="E303" s="208" t="s">
        <v>19</v>
      </c>
      <c r="F303" s="209" t="s">
        <v>498</v>
      </c>
      <c r="G303" s="207"/>
      <c r="H303" s="210">
        <v>149.68199999999999</v>
      </c>
      <c r="I303" s="211"/>
      <c r="J303" s="207"/>
      <c r="K303" s="207"/>
      <c r="L303" s="212"/>
      <c r="M303" s="213"/>
      <c r="N303" s="214"/>
      <c r="O303" s="214"/>
      <c r="P303" s="214"/>
      <c r="Q303" s="214"/>
      <c r="R303" s="214"/>
      <c r="S303" s="214"/>
      <c r="T303" s="215"/>
      <c r="AT303" s="216" t="s">
        <v>142</v>
      </c>
      <c r="AU303" s="216" t="s">
        <v>82</v>
      </c>
      <c r="AV303" s="13" t="s">
        <v>82</v>
      </c>
      <c r="AW303" s="13" t="s">
        <v>33</v>
      </c>
      <c r="AX303" s="13" t="s">
        <v>80</v>
      </c>
      <c r="AY303" s="216" t="s">
        <v>130</v>
      </c>
    </row>
    <row r="304" spans="1:65" s="2" customFormat="1" ht="33" customHeight="1">
      <c r="A304" s="36"/>
      <c r="B304" s="37"/>
      <c r="C304" s="189" t="s">
        <v>499</v>
      </c>
      <c r="D304" s="189" t="s">
        <v>133</v>
      </c>
      <c r="E304" s="190" t="s">
        <v>500</v>
      </c>
      <c r="F304" s="191" t="s">
        <v>501</v>
      </c>
      <c r="G304" s="192" t="s">
        <v>485</v>
      </c>
      <c r="H304" s="193">
        <v>1.498</v>
      </c>
      <c r="I304" s="194"/>
      <c r="J304" s="195">
        <f>ROUND(I304*H304,2)</f>
        <v>0</v>
      </c>
      <c r="K304" s="191" t="s">
        <v>137</v>
      </c>
      <c r="L304" s="41"/>
      <c r="M304" s="196" t="s">
        <v>19</v>
      </c>
      <c r="N304" s="197" t="s">
        <v>43</v>
      </c>
      <c r="O304" s="66"/>
      <c r="P304" s="198">
        <f>O304*H304</f>
        <v>0</v>
      </c>
      <c r="Q304" s="198">
        <v>0</v>
      </c>
      <c r="R304" s="198">
        <f>Q304*H304</f>
        <v>0</v>
      </c>
      <c r="S304" s="198">
        <v>0</v>
      </c>
      <c r="T304" s="199">
        <f>S304*H304</f>
        <v>0</v>
      </c>
      <c r="U304" s="36"/>
      <c r="V304" s="36"/>
      <c r="W304" s="36"/>
      <c r="X304" s="36"/>
      <c r="Y304" s="36"/>
      <c r="Z304" s="36"/>
      <c r="AA304" s="36"/>
      <c r="AB304" s="36"/>
      <c r="AC304" s="36"/>
      <c r="AD304" s="36"/>
      <c r="AE304" s="36"/>
      <c r="AR304" s="200" t="s">
        <v>138</v>
      </c>
      <c r="AT304" s="200" t="s">
        <v>133</v>
      </c>
      <c r="AU304" s="200" t="s">
        <v>82</v>
      </c>
      <c r="AY304" s="19" t="s">
        <v>130</v>
      </c>
      <c r="BE304" s="201">
        <f>IF(N304="základní",J304,0)</f>
        <v>0</v>
      </c>
      <c r="BF304" s="201">
        <f>IF(N304="snížená",J304,0)</f>
        <v>0</v>
      </c>
      <c r="BG304" s="201">
        <f>IF(N304="zákl. přenesená",J304,0)</f>
        <v>0</v>
      </c>
      <c r="BH304" s="201">
        <f>IF(N304="sníž. přenesená",J304,0)</f>
        <v>0</v>
      </c>
      <c r="BI304" s="201">
        <f>IF(N304="nulová",J304,0)</f>
        <v>0</v>
      </c>
      <c r="BJ304" s="19" t="s">
        <v>80</v>
      </c>
      <c r="BK304" s="201">
        <f>ROUND(I304*H304,2)</f>
        <v>0</v>
      </c>
      <c r="BL304" s="19" t="s">
        <v>138</v>
      </c>
      <c r="BM304" s="200" t="s">
        <v>502</v>
      </c>
    </row>
    <row r="305" spans="1:65" s="2" customFormat="1" ht="28.8">
      <c r="A305" s="36"/>
      <c r="B305" s="37"/>
      <c r="C305" s="38"/>
      <c r="D305" s="202" t="s">
        <v>140</v>
      </c>
      <c r="E305" s="38"/>
      <c r="F305" s="203" t="s">
        <v>503</v>
      </c>
      <c r="G305" s="38"/>
      <c r="H305" s="38"/>
      <c r="I305" s="110"/>
      <c r="J305" s="38"/>
      <c r="K305" s="38"/>
      <c r="L305" s="41"/>
      <c r="M305" s="204"/>
      <c r="N305" s="205"/>
      <c r="O305" s="66"/>
      <c r="P305" s="66"/>
      <c r="Q305" s="66"/>
      <c r="R305" s="66"/>
      <c r="S305" s="66"/>
      <c r="T305" s="67"/>
      <c r="U305" s="36"/>
      <c r="V305" s="36"/>
      <c r="W305" s="36"/>
      <c r="X305" s="36"/>
      <c r="Y305" s="36"/>
      <c r="Z305" s="36"/>
      <c r="AA305" s="36"/>
      <c r="AB305" s="36"/>
      <c r="AC305" s="36"/>
      <c r="AD305" s="36"/>
      <c r="AE305" s="36"/>
      <c r="AT305" s="19" t="s">
        <v>140</v>
      </c>
      <c r="AU305" s="19" t="s">
        <v>82</v>
      </c>
    </row>
    <row r="306" spans="1:65" s="13" customFormat="1">
      <c r="B306" s="206"/>
      <c r="C306" s="207"/>
      <c r="D306" s="202" t="s">
        <v>142</v>
      </c>
      <c r="E306" s="208" t="s">
        <v>19</v>
      </c>
      <c r="F306" s="209" t="s">
        <v>504</v>
      </c>
      <c r="G306" s="207"/>
      <c r="H306" s="210">
        <v>1.498</v>
      </c>
      <c r="I306" s="211"/>
      <c r="J306" s="207"/>
      <c r="K306" s="207"/>
      <c r="L306" s="212"/>
      <c r="M306" s="213"/>
      <c r="N306" s="214"/>
      <c r="O306" s="214"/>
      <c r="P306" s="214"/>
      <c r="Q306" s="214"/>
      <c r="R306" s="214"/>
      <c r="S306" s="214"/>
      <c r="T306" s="215"/>
      <c r="AT306" s="216" t="s">
        <v>142</v>
      </c>
      <c r="AU306" s="216" t="s">
        <v>82</v>
      </c>
      <c r="AV306" s="13" t="s">
        <v>82</v>
      </c>
      <c r="AW306" s="13" t="s">
        <v>33</v>
      </c>
      <c r="AX306" s="13" t="s">
        <v>80</v>
      </c>
      <c r="AY306" s="216" t="s">
        <v>130</v>
      </c>
    </row>
    <row r="307" spans="1:65" s="2" customFormat="1" ht="21.75" customHeight="1">
      <c r="A307" s="36"/>
      <c r="B307" s="37"/>
      <c r="C307" s="189" t="s">
        <v>505</v>
      </c>
      <c r="D307" s="189" t="s">
        <v>133</v>
      </c>
      <c r="E307" s="190" t="s">
        <v>506</v>
      </c>
      <c r="F307" s="191" t="s">
        <v>507</v>
      </c>
      <c r="G307" s="192" t="s">
        <v>485</v>
      </c>
      <c r="H307" s="193">
        <v>2.6840000000000002</v>
      </c>
      <c r="I307" s="194"/>
      <c r="J307" s="195">
        <f>ROUND(I307*H307,2)</f>
        <v>0</v>
      </c>
      <c r="K307" s="191" t="s">
        <v>137</v>
      </c>
      <c r="L307" s="41"/>
      <c r="M307" s="196" t="s">
        <v>19</v>
      </c>
      <c r="N307" s="197" t="s">
        <v>43</v>
      </c>
      <c r="O307" s="66"/>
      <c r="P307" s="198">
        <f>O307*H307</f>
        <v>0</v>
      </c>
      <c r="Q307" s="198">
        <v>0</v>
      </c>
      <c r="R307" s="198">
        <f>Q307*H307</f>
        <v>0</v>
      </c>
      <c r="S307" s="198">
        <v>0</v>
      </c>
      <c r="T307" s="199">
        <f>S307*H307</f>
        <v>0</v>
      </c>
      <c r="U307" s="36"/>
      <c r="V307" s="36"/>
      <c r="W307" s="36"/>
      <c r="X307" s="36"/>
      <c r="Y307" s="36"/>
      <c r="Z307" s="36"/>
      <c r="AA307" s="36"/>
      <c r="AB307" s="36"/>
      <c r="AC307" s="36"/>
      <c r="AD307" s="36"/>
      <c r="AE307" s="36"/>
      <c r="AR307" s="200" t="s">
        <v>138</v>
      </c>
      <c r="AT307" s="200" t="s">
        <v>133</v>
      </c>
      <c r="AU307" s="200" t="s">
        <v>82</v>
      </c>
      <c r="AY307" s="19" t="s">
        <v>130</v>
      </c>
      <c r="BE307" s="201">
        <f>IF(N307="základní",J307,0)</f>
        <v>0</v>
      </c>
      <c r="BF307" s="201">
        <f>IF(N307="snížená",J307,0)</f>
        <v>0</v>
      </c>
      <c r="BG307" s="201">
        <f>IF(N307="zákl. přenesená",J307,0)</f>
        <v>0</v>
      </c>
      <c r="BH307" s="201">
        <f>IF(N307="sníž. přenesená",J307,0)</f>
        <v>0</v>
      </c>
      <c r="BI307" s="201">
        <f>IF(N307="nulová",J307,0)</f>
        <v>0</v>
      </c>
      <c r="BJ307" s="19" t="s">
        <v>80</v>
      </c>
      <c r="BK307" s="201">
        <f>ROUND(I307*H307,2)</f>
        <v>0</v>
      </c>
      <c r="BL307" s="19" t="s">
        <v>138</v>
      </c>
      <c r="BM307" s="200" t="s">
        <v>508</v>
      </c>
    </row>
    <row r="308" spans="1:65" s="2" customFormat="1" ht="28.8">
      <c r="A308" s="36"/>
      <c r="B308" s="37"/>
      <c r="C308" s="38"/>
      <c r="D308" s="202" t="s">
        <v>140</v>
      </c>
      <c r="E308" s="38"/>
      <c r="F308" s="203" t="s">
        <v>509</v>
      </c>
      <c r="G308" s="38"/>
      <c r="H308" s="38"/>
      <c r="I308" s="110"/>
      <c r="J308" s="38"/>
      <c r="K308" s="38"/>
      <c r="L308" s="41"/>
      <c r="M308" s="204"/>
      <c r="N308" s="205"/>
      <c r="O308" s="66"/>
      <c r="P308" s="66"/>
      <c r="Q308" s="66"/>
      <c r="R308" s="66"/>
      <c r="S308" s="66"/>
      <c r="T308" s="67"/>
      <c r="U308" s="36"/>
      <c r="V308" s="36"/>
      <c r="W308" s="36"/>
      <c r="X308" s="36"/>
      <c r="Y308" s="36"/>
      <c r="Z308" s="36"/>
      <c r="AA308" s="36"/>
      <c r="AB308" s="36"/>
      <c r="AC308" s="36"/>
      <c r="AD308" s="36"/>
      <c r="AE308" s="36"/>
      <c r="AT308" s="19" t="s">
        <v>140</v>
      </c>
      <c r="AU308" s="19" t="s">
        <v>82</v>
      </c>
    </row>
    <row r="309" spans="1:65" s="13" customFormat="1">
      <c r="B309" s="206"/>
      <c r="C309" s="207"/>
      <c r="D309" s="202" t="s">
        <v>142</v>
      </c>
      <c r="E309" s="208" t="s">
        <v>19</v>
      </c>
      <c r="F309" s="209" t="s">
        <v>510</v>
      </c>
      <c r="G309" s="207"/>
      <c r="H309" s="210">
        <v>2.6840000000000002</v>
      </c>
      <c r="I309" s="211"/>
      <c r="J309" s="207"/>
      <c r="K309" s="207"/>
      <c r="L309" s="212"/>
      <c r="M309" s="213"/>
      <c r="N309" s="214"/>
      <c r="O309" s="214"/>
      <c r="P309" s="214"/>
      <c r="Q309" s="214"/>
      <c r="R309" s="214"/>
      <c r="S309" s="214"/>
      <c r="T309" s="215"/>
      <c r="AT309" s="216" t="s">
        <v>142</v>
      </c>
      <c r="AU309" s="216" t="s">
        <v>82</v>
      </c>
      <c r="AV309" s="13" t="s">
        <v>82</v>
      </c>
      <c r="AW309" s="13" t="s">
        <v>33</v>
      </c>
      <c r="AX309" s="13" t="s">
        <v>80</v>
      </c>
      <c r="AY309" s="216" t="s">
        <v>130</v>
      </c>
    </row>
    <row r="310" spans="1:65" s="2" customFormat="1" ht="21.75" customHeight="1">
      <c r="A310" s="36"/>
      <c r="B310" s="37"/>
      <c r="C310" s="189" t="s">
        <v>511</v>
      </c>
      <c r="D310" s="189" t="s">
        <v>133</v>
      </c>
      <c r="E310" s="190" t="s">
        <v>512</v>
      </c>
      <c r="F310" s="191" t="s">
        <v>513</v>
      </c>
      <c r="G310" s="192" t="s">
        <v>485</v>
      </c>
      <c r="H310" s="193">
        <v>1.7549999999999999</v>
      </c>
      <c r="I310" s="194"/>
      <c r="J310" s="195">
        <f>ROUND(I310*H310,2)</f>
        <v>0</v>
      </c>
      <c r="K310" s="191" t="s">
        <v>137</v>
      </c>
      <c r="L310" s="41"/>
      <c r="M310" s="196" t="s">
        <v>19</v>
      </c>
      <c r="N310" s="197" t="s">
        <v>43</v>
      </c>
      <c r="O310" s="66"/>
      <c r="P310" s="198">
        <f>O310*H310</f>
        <v>0</v>
      </c>
      <c r="Q310" s="198">
        <v>0</v>
      </c>
      <c r="R310" s="198">
        <f>Q310*H310</f>
        <v>0</v>
      </c>
      <c r="S310" s="198">
        <v>0</v>
      </c>
      <c r="T310" s="199">
        <f>S310*H310</f>
        <v>0</v>
      </c>
      <c r="U310" s="36"/>
      <c r="V310" s="36"/>
      <c r="W310" s="36"/>
      <c r="X310" s="36"/>
      <c r="Y310" s="36"/>
      <c r="Z310" s="36"/>
      <c r="AA310" s="36"/>
      <c r="AB310" s="36"/>
      <c r="AC310" s="36"/>
      <c r="AD310" s="36"/>
      <c r="AE310" s="36"/>
      <c r="AR310" s="200" t="s">
        <v>138</v>
      </c>
      <c r="AT310" s="200" t="s">
        <v>133</v>
      </c>
      <c r="AU310" s="200" t="s">
        <v>82</v>
      </c>
      <c r="AY310" s="19" t="s">
        <v>130</v>
      </c>
      <c r="BE310" s="201">
        <f>IF(N310="základní",J310,0)</f>
        <v>0</v>
      </c>
      <c r="BF310" s="201">
        <f>IF(N310="snížená",J310,0)</f>
        <v>0</v>
      </c>
      <c r="BG310" s="201">
        <f>IF(N310="zákl. přenesená",J310,0)</f>
        <v>0</v>
      </c>
      <c r="BH310" s="201">
        <f>IF(N310="sníž. přenesená",J310,0)</f>
        <v>0</v>
      </c>
      <c r="BI310" s="201">
        <f>IF(N310="nulová",J310,0)</f>
        <v>0</v>
      </c>
      <c r="BJ310" s="19" t="s">
        <v>80</v>
      </c>
      <c r="BK310" s="201">
        <f>ROUND(I310*H310,2)</f>
        <v>0</v>
      </c>
      <c r="BL310" s="19" t="s">
        <v>138</v>
      </c>
      <c r="BM310" s="200" t="s">
        <v>514</v>
      </c>
    </row>
    <row r="311" spans="1:65" s="2" customFormat="1" ht="28.8">
      <c r="A311" s="36"/>
      <c r="B311" s="37"/>
      <c r="C311" s="38"/>
      <c r="D311" s="202" t="s">
        <v>140</v>
      </c>
      <c r="E311" s="38"/>
      <c r="F311" s="203" t="s">
        <v>515</v>
      </c>
      <c r="G311" s="38"/>
      <c r="H311" s="38"/>
      <c r="I311" s="110"/>
      <c r="J311" s="38"/>
      <c r="K311" s="38"/>
      <c r="L311" s="41"/>
      <c r="M311" s="204"/>
      <c r="N311" s="205"/>
      <c r="O311" s="66"/>
      <c r="P311" s="66"/>
      <c r="Q311" s="66"/>
      <c r="R311" s="66"/>
      <c r="S311" s="66"/>
      <c r="T311" s="67"/>
      <c r="U311" s="36"/>
      <c r="V311" s="36"/>
      <c r="W311" s="36"/>
      <c r="X311" s="36"/>
      <c r="Y311" s="36"/>
      <c r="Z311" s="36"/>
      <c r="AA311" s="36"/>
      <c r="AB311" s="36"/>
      <c r="AC311" s="36"/>
      <c r="AD311" s="36"/>
      <c r="AE311" s="36"/>
      <c r="AT311" s="19" t="s">
        <v>140</v>
      </c>
      <c r="AU311" s="19" t="s">
        <v>82</v>
      </c>
    </row>
    <row r="312" spans="1:65" s="13" customFormat="1">
      <c r="B312" s="206"/>
      <c r="C312" s="207"/>
      <c r="D312" s="202" t="s">
        <v>142</v>
      </c>
      <c r="E312" s="208" t="s">
        <v>19</v>
      </c>
      <c r="F312" s="209" t="s">
        <v>516</v>
      </c>
      <c r="G312" s="207"/>
      <c r="H312" s="210">
        <v>1.7549999999999999</v>
      </c>
      <c r="I312" s="211"/>
      <c r="J312" s="207"/>
      <c r="K312" s="207"/>
      <c r="L312" s="212"/>
      <c r="M312" s="213"/>
      <c r="N312" s="214"/>
      <c r="O312" s="214"/>
      <c r="P312" s="214"/>
      <c r="Q312" s="214"/>
      <c r="R312" s="214"/>
      <c r="S312" s="214"/>
      <c r="T312" s="215"/>
      <c r="AT312" s="216" t="s">
        <v>142</v>
      </c>
      <c r="AU312" s="216" t="s">
        <v>82</v>
      </c>
      <c r="AV312" s="13" t="s">
        <v>82</v>
      </c>
      <c r="AW312" s="13" t="s">
        <v>33</v>
      </c>
      <c r="AX312" s="13" t="s">
        <v>80</v>
      </c>
      <c r="AY312" s="216" t="s">
        <v>130</v>
      </c>
    </row>
    <row r="313" spans="1:65" s="2" customFormat="1" ht="21.75" customHeight="1">
      <c r="A313" s="36"/>
      <c r="B313" s="37"/>
      <c r="C313" s="189" t="s">
        <v>517</v>
      </c>
      <c r="D313" s="189" t="s">
        <v>133</v>
      </c>
      <c r="E313" s="190" t="s">
        <v>518</v>
      </c>
      <c r="F313" s="191" t="s">
        <v>519</v>
      </c>
      <c r="G313" s="192" t="s">
        <v>485</v>
      </c>
      <c r="H313" s="193">
        <v>1.9330000000000001</v>
      </c>
      <c r="I313" s="194"/>
      <c r="J313" s="195">
        <f>ROUND(I313*H313,2)</f>
        <v>0</v>
      </c>
      <c r="K313" s="191" t="s">
        <v>137</v>
      </c>
      <c r="L313" s="41"/>
      <c r="M313" s="196" t="s">
        <v>19</v>
      </c>
      <c r="N313" s="197" t="s">
        <v>43</v>
      </c>
      <c r="O313" s="66"/>
      <c r="P313" s="198">
        <f>O313*H313</f>
        <v>0</v>
      </c>
      <c r="Q313" s="198">
        <v>0</v>
      </c>
      <c r="R313" s="198">
        <f>Q313*H313</f>
        <v>0</v>
      </c>
      <c r="S313" s="198">
        <v>0</v>
      </c>
      <c r="T313" s="199">
        <f>S313*H313</f>
        <v>0</v>
      </c>
      <c r="U313" s="36"/>
      <c r="V313" s="36"/>
      <c r="W313" s="36"/>
      <c r="X313" s="36"/>
      <c r="Y313" s="36"/>
      <c r="Z313" s="36"/>
      <c r="AA313" s="36"/>
      <c r="AB313" s="36"/>
      <c r="AC313" s="36"/>
      <c r="AD313" s="36"/>
      <c r="AE313" s="36"/>
      <c r="AR313" s="200" t="s">
        <v>138</v>
      </c>
      <c r="AT313" s="200" t="s">
        <v>133</v>
      </c>
      <c r="AU313" s="200" t="s">
        <v>82</v>
      </c>
      <c r="AY313" s="19" t="s">
        <v>130</v>
      </c>
      <c r="BE313" s="201">
        <f>IF(N313="základní",J313,0)</f>
        <v>0</v>
      </c>
      <c r="BF313" s="201">
        <f>IF(N313="snížená",J313,0)</f>
        <v>0</v>
      </c>
      <c r="BG313" s="201">
        <f>IF(N313="zákl. přenesená",J313,0)</f>
        <v>0</v>
      </c>
      <c r="BH313" s="201">
        <f>IF(N313="sníž. přenesená",J313,0)</f>
        <v>0</v>
      </c>
      <c r="BI313" s="201">
        <f>IF(N313="nulová",J313,0)</f>
        <v>0</v>
      </c>
      <c r="BJ313" s="19" t="s">
        <v>80</v>
      </c>
      <c r="BK313" s="201">
        <f>ROUND(I313*H313,2)</f>
        <v>0</v>
      </c>
      <c r="BL313" s="19" t="s">
        <v>138</v>
      </c>
      <c r="BM313" s="200" t="s">
        <v>520</v>
      </c>
    </row>
    <row r="314" spans="1:65" s="2" customFormat="1" ht="28.8">
      <c r="A314" s="36"/>
      <c r="B314" s="37"/>
      <c r="C314" s="38"/>
      <c r="D314" s="202" t="s">
        <v>140</v>
      </c>
      <c r="E314" s="38"/>
      <c r="F314" s="203" t="s">
        <v>521</v>
      </c>
      <c r="G314" s="38"/>
      <c r="H314" s="38"/>
      <c r="I314" s="110"/>
      <c r="J314" s="38"/>
      <c r="K314" s="38"/>
      <c r="L314" s="41"/>
      <c r="M314" s="204"/>
      <c r="N314" s="205"/>
      <c r="O314" s="66"/>
      <c r="P314" s="66"/>
      <c r="Q314" s="66"/>
      <c r="R314" s="66"/>
      <c r="S314" s="66"/>
      <c r="T314" s="67"/>
      <c r="U314" s="36"/>
      <c r="V314" s="36"/>
      <c r="W314" s="36"/>
      <c r="X314" s="36"/>
      <c r="Y314" s="36"/>
      <c r="Z314" s="36"/>
      <c r="AA314" s="36"/>
      <c r="AB314" s="36"/>
      <c r="AC314" s="36"/>
      <c r="AD314" s="36"/>
      <c r="AE314" s="36"/>
      <c r="AT314" s="19" t="s">
        <v>140</v>
      </c>
      <c r="AU314" s="19" t="s">
        <v>82</v>
      </c>
    </row>
    <row r="315" spans="1:65" s="13" customFormat="1">
      <c r="B315" s="206"/>
      <c r="C315" s="207"/>
      <c r="D315" s="202" t="s">
        <v>142</v>
      </c>
      <c r="E315" s="208" t="s">
        <v>19</v>
      </c>
      <c r="F315" s="209" t="s">
        <v>522</v>
      </c>
      <c r="G315" s="207"/>
      <c r="H315" s="210">
        <v>1.9330000000000001</v>
      </c>
      <c r="I315" s="211"/>
      <c r="J315" s="207"/>
      <c r="K315" s="207"/>
      <c r="L315" s="212"/>
      <c r="M315" s="213"/>
      <c r="N315" s="214"/>
      <c r="O315" s="214"/>
      <c r="P315" s="214"/>
      <c r="Q315" s="214"/>
      <c r="R315" s="214"/>
      <c r="S315" s="214"/>
      <c r="T315" s="215"/>
      <c r="AT315" s="216" t="s">
        <v>142</v>
      </c>
      <c r="AU315" s="216" t="s">
        <v>82</v>
      </c>
      <c r="AV315" s="13" t="s">
        <v>82</v>
      </c>
      <c r="AW315" s="13" t="s">
        <v>33</v>
      </c>
      <c r="AX315" s="13" t="s">
        <v>80</v>
      </c>
      <c r="AY315" s="216" t="s">
        <v>130</v>
      </c>
    </row>
    <row r="316" spans="1:65" s="12" customFormat="1" ht="22.8" customHeight="1">
      <c r="B316" s="173"/>
      <c r="C316" s="174"/>
      <c r="D316" s="175" t="s">
        <v>71</v>
      </c>
      <c r="E316" s="187" t="s">
        <v>523</v>
      </c>
      <c r="F316" s="187" t="s">
        <v>524</v>
      </c>
      <c r="G316" s="174"/>
      <c r="H316" s="174"/>
      <c r="I316" s="177"/>
      <c r="J316" s="188">
        <f>BK316</f>
        <v>0</v>
      </c>
      <c r="K316" s="174"/>
      <c r="L316" s="179"/>
      <c r="M316" s="180"/>
      <c r="N316" s="181"/>
      <c r="O316" s="181"/>
      <c r="P316" s="182">
        <f>SUM(P317:P318)</f>
        <v>0</v>
      </c>
      <c r="Q316" s="181"/>
      <c r="R316" s="182">
        <f>SUM(R317:R318)</f>
        <v>0</v>
      </c>
      <c r="S316" s="181"/>
      <c r="T316" s="183">
        <f>SUM(T317:T318)</f>
        <v>0</v>
      </c>
      <c r="AR316" s="184" t="s">
        <v>80</v>
      </c>
      <c r="AT316" s="185" t="s">
        <v>71</v>
      </c>
      <c r="AU316" s="185" t="s">
        <v>80</v>
      </c>
      <c r="AY316" s="184" t="s">
        <v>130</v>
      </c>
      <c r="BK316" s="186">
        <f>SUM(BK317:BK318)</f>
        <v>0</v>
      </c>
    </row>
    <row r="317" spans="1:65" s="2" customFormat="1" ht="16.5" customHeight="1">
      <c r="A317" s="36"/>
      <c r="B317" s="37"/>
      <c r="C317" s="189" t="s">
        <v>525</v>
      </c>
      <c r="D317" s="189" t="s">
        <v>133</v>
      </c>
      <c r="E317" s="190" t="s">
        <v>526</v>
      </c>
      <c r="F317" s="191" t="s">
        <v>527</v>
      </c>
      <c r="G317" s="192" t="s">
        <v>485</v>
      </c>
      <c r="H317" s="193">
        <v>3.06</v>
      </c>
      <c r="I317" s="194"/>
      <c r="J317" s="195">
        <f>ROUND(I317*H317,2)</f>
        <v>0</v>
      </c>
      <c r="K317" s="191" t="s">
        <v>137</v>
      </c>
      <c r="L317" s="41"/>
      <c r="M317" s="196" t="s">
        <v>19</v>
      </c>
      <c r="N317" s="197" t="s">
        <v>43</v>
      </c>
      <c r="O317" s="66"/>
      <c r="P317" s="198">
        <f>O317*H317</f>
        <v>0</v>
      </c>
      <c r="Q317" s="198">
        <v>0</v>
      </c>
      <c r="R317" s="198">
        <f>Q317*H317</f>
        <v>0</v>
      </c>
      <c r="S317" s="198">
        <v>0</v>
      </c>
      <c r="T317" s="199">
        <f>S317*H317</f>
        <v>0</v>
      </c>
      <c r="U317" s="36"/>
      <c r="V317" s="36"/>
      <c r="W317" s="36"/>
      <c r="X317" s="36"/>
      <c r="Y317" s="36"/>
      <c r="Z317" s="36"/>
      <c r="AA317" s="36"/>
      <c r="AB317" s="36"/>
      <c r="AC317" s="36"/>
      <c r="AD317" s="36"/>
      <c r="AE317" s="36"/>
      <c r="AR317" s="200" t="s">
        <v>138</v>
      </c>
      <c r="AT317" s="200" t="s">
        <v>133</v>
      </c>
      <c r="AU317" s="200" t="s">
        <v>82</v>
      </c>
      <c r="AY317" s="19" t="s">
        <v>130</v>
      </c>
      <c r="BE317" s="201">
        <f>IF(N317="základní",J317,0)</f>
        <v>0</v>
      </c>
      <c r="BF317" s="201">
        <f>IF(N317="snížená",J317,0)</f>
        <v>0</v>
      </c>
      <c r="BG317" s="201">
        <f>IF(N317="zákl. přenesená",J317,0)</f>
        <v>0</v>
      </c>
      <c r="BH317" s="201">
        <f>IF(N317="sníž. přenesená",J317,0)</f>
        <v>0</v>
      </c>
      <c r="BI317" s="201">
        <f>IF(N317="nulová",J317,0)</f>
        <v>0</v>
      </c>
      <c r="BJ317" s="19" t="s">
        <v>80</v>
      </c>
      <c r="BK317" s="201">
        <f>ROUND(I317*H317,2)</f>
        <v>0</v>
      </c>
      <c r="BL317" s="19" t="s">
        <v>138</v>
      </c>
      <c r="BM317" s="200" t="s">
        <v>528</v>
      </c>
    </row>
    <row r="318" spans="1:65" s="2" customFormat="1" ht="38.4">
      <c r="A318" s="36"/>
      <c r="B318" s="37"/>
      <c r="C318" s="38"/>
      <c r="D318" s="202" t="s">
        <v>140</v>
      </c>
      <c r="E318" s="38"/>
      <c r="F318" s="203" t="s">
        <v>529</v>
      </c>
      <c r="G318" s="38"/>
      <c r="H318" s="38"/>
      <c r="I318" s="110"/>
      <c r="J318" s="38"/>
      <c r="K318" s="38"/>
      <c r="L318" s="41"/>
      <c r="M318" s="204"/>
      <c r="N318" s="205"/>
      <c r="O318" s="66"/>
      <c r="P318" s="66"/>
      <c r="Q318" s="66"/>
      <c r="R318" s="66"/>
      <c r="S318" s="66"/>
      <c r="T318" s="67"/>
      <c r="U318" s="36"/>
      <c r="V318" s="36"/>
      <c r="W318" s="36"/>
      <c r="X318" s="36"/>
      <c r="Y318" s="36"/>
      <c r="Z318" s="36"/>
      <c r="AA318" s="36"/>
      <c r="AB318" s="36"/>
      <c r="AC318" s="36"/>
      <c r="AD318" s="36"/>
      <c r="AE318" s="36"/>
      <c r="AT318" s="19" t="s">
        <v>140</v>
      </c>
      <c r="AU318" s="19" t="s">
        <v>82</v>
      </c>
    </row>
    <row r="319" spans="1:65" s="12" customFormat="1" ht="25.95" customHeight="1">
      <c r="B319" s="173"/>
      <c r="C319" s="174"/>
      <c r="D319" s="175" t="s">
        <v>71</v>
      </c>
      <c r="E319" s="176" t="s">
        <v>530</v>
      </c>
      <c r="F319" s="176" t="s">
        <v>531</v>
      </c>
      <c r="G319" s="174"/>
      <c r="H319" s="174"/>
      <c r="I319" s="177"/>
      <c r="J319" s="178">
        <f>BK319</f>
        <v>0</v>
      </c>
      <c r="K319" s="174"/>
      <c r="L319" s="179"/>
      <c r="M319" s="180"/>
      <c r="N319" s="181"/>
      <c r="O319" s="181"/>
      <c r="P319" s="182">
        <f>P320+P323+P331+P362+P389+P422+P428+P496</f>
        <v>0</v>
      </c>
      <c r="Q319" s="181"/>
      <c r="R319" s="182">
        <f>R320+R323+R331+R362+R389+R422+R428+R496</f>
        <v>9.1335443200000004</v>
      </c>
      <c r="S319" s="181"/>
      <c r="T319" s="183">
        <f>T320+T323+T331+T362+T389+T422+T428+T496</f>
        <v>7.5900000000000004E-3</v>
      </c>
      <c r="AR319" s="184" t="s">
        <v>82</v>
      </c>
      <c r="AT319" s="185" t="s">
        <v>71</v>
      </c>
      <c r="AU319" s="185" t="s">
        <v>72</v>
      </c>
      <c r="AY319" s="184" t="s">
        <v>130</v>
      </c>
      <c r="BK319" s="186">
        <f>BK320+BK323+BK331+BK362+BK389+BK422+BK428+BK496</f>
        <v>0</v>
      </c>
    </row>
    <row r="320" spans="1:65" s="12" customFormat="1" ht="22.8" customHeight="1">
      <c r="B320" s="173"/>
      <c r="C320" s="174"/>
      <c r="D320" s="175" t="s">
        <v>71</v>
      </c>
      <c r="E320" s="187" t="s">
        <v>532</v>
      </c>
      <c r="F320" s="187" t="s">
        <v>533</v>
      </c>
      <c r="G320" s="174"/>
      <c r="H320" s="174"/>
      <c r="I320" s="177"/>
      <c r="J320" s="188">
        <f>BK320</f>
        <v>0</v>
      </c>
      <c r="K320" s="174"/>
      <c r="L320" s="179"/>
      <c r="M320" s="180"/>
      <c r="N320" s="181"/>
      <c r="O320" s="181"/>
      <c r="P320" s="182">
        <f>SUM(P321:P322)</f>
        <v>0</v>
      </c>
      <c r="Q320" s="181"/>
      <c r="R320" s="182">
        <f>SUM(R321:R322)</f>
        <v>0</v>
      </c>
      <c r="S320" s="181"/>
      <c r="T320" s="183">
        <f>SUM(T321:T322)</f>
        <v>0</v>
      </c>
      <c r="AR320" s="184" t="s">
        <v>82</v>
      </c>
      <c r="AT320" s="185" t="s">
        <v>71</v>
      </c>
      <c r="AU320" s="185" t="s">
        <v>80</v>
      </c>
      <c r="AY320" s="184" t="s">
        <v>130</v>
      </c>
      <c r="BK320" s="186">
        <f>SUM(BK321:BK322)</f>
        <v>0</v>
      </c>
    </row>
    <row r="321" spans="1:65" s="2" customFormat="1" ht="16.5" customHeight="1">
      <c r="A321" s="36"/>
      <c r="B321" s="37"/>
      <c r="C321" s="189" t="s">
        <v>534</v>
      </c>
      <c r="D321" s="189" t="s">
        <v>133</v>
      </c>
      <c r="E321" s="190" t="s">
        <v>535</v>
      </c>
      <c r="F321" s="191" t="s">
        <v>536</v>
      </c>
      <c r="G321" s="192" t="s">
        <v>623</v>
      </c>
      <c r="H321" s="193">
        <v>1</v>
      </c>
      <c r="I321" s="194">
        <f>ZTI!F11</f>
        <v>0</v>
      </c>
      <c r="J321" s="195">
        <f>ROUND(I321*H321,2)</f>
        <v>0</v>
      </c>
      <c r="K321" s="191" t="s">
        <v>19</v>
      </c>
      <c r="L321" s="41"/>
      <c r="M321" s="196" t="s">
        <v>19</v>
      </c>
      <c r="N321" s="197" t="s">
        <v>43</v>
      </c>
      <c r="O321" s="66"/>
      <c r="P321" s="198">
        <f>O321*H321</f>
        <v>0</v>
      </c>
      <c r="Q321" s="198">
        <v>0</v>
      </c>
      <c r="R321" s="198">
        <f>Q321*H321</f>
        <v>0</v>
      </c>
      <c r="S321" s="198">
        <v>0</v>
      </c>
      <c r="T321" s="199">
        <f>S321*H321</f>
        <v>0</v>
      </c>
      <c r="U321" s="36"/>
      <c r="V321" s="36"/>
      <c r="W321" s="36"/>
      <c r="X321" s="36"/>
      <c r="Y321" s="36"/>
      <c r="Z321" s="36"/>
      <c r="AA321" s="36"/>
      <c r="AB321" s="36"/>
      <c r="AC321" s="36"/>
      <c r="AD321" s="36"/>
      <c r="AE321" s="36"/>
      <c r="AR321" s="200" t="s">
        <v>233</v>
      </c>
      <c r="AT321" s="200" t="s">
        <v>133</v>
      </c>
      <c r="AU321" s="200" t="s">
        <v>82</v>
      </c>
      <c r="AY321" s="19" t="s">
        <v>130</v>
      </c>
      <c r="BE321" s="201">
        <f>IF(N321="základní",J321,0)</f>
        <v>0</v>
      </c>
      <c r="BF321" s="201">
        <f>IF(N321="snížená",J321,0)</f>
        <v>0</v>
      </c>
      <c r="BG321" s="201">
        <f>IF(N321="zákl. přenesená",J321,0)</f>
        <v>0</v>
      </c>
      <c r="BH321" s="201">
        <f>IF(N321="sníž. přenesená",J321,0)</f>
        <v>0</v>
      </c>
      <c r="BI321" s="201">
        <f>IF(N321="nulová",J321,0)</f>
        <v>0</v>
      </c>
      <c r="BJ321" s="19" t="s">
        <v>80</v>
      </c>
      <c r="BK321" s="201">
        <f>ROUND(I321*H321,2)</f>
        <v>0</v>
      </c>
      <c r="BL321" s="19" t="s">
        <v>233</v>
      </c>
      <c r="BM321" s="200" t="s">
        <v>537</v>
      </c>
    </row>
    <row r="322" spans="1:65" s="2" customFormat="1">
      <c r="A322" s="36"/>
      <c r="B322" s="37"/>
      <c r="C322" s="38"/>
      <c r="D322" s="202" t="s">
        <v>140</v>
      </c>
      <c r="E322" s="38"/>
      <c r="F322" s="203" t="s">
        <v>536</v>
      </c>
      <c r="G322" s="38"/>
      <c r="H322" s="38"/>
      <c r="I322" s="110"/>
      <c r="J322" s="38"/>
      <c r="K322" s="38"/>
      <c r="L322" s="41"/>
      <c r="M322" s="204"/>
      <c r="N322" s="205"/>
      <c r="O322" s="66"/>
      <c r="P322" s="66"/>
      <c r="Q322" s="66"/>
      <c r="R322" s="66"/>
      <c r="S322" s="66"/>
      <c r="T322" s="67"/>
      <c r="U322" s="36"/>
      <c r="V322" s="36"/>
      <c r="W322" s="36"/>
      <c r="X322" s="36"/>
      <c r="Y322" s="36"/>
      <c r="Z322" s="36"/>
      <c r="AA322" s="36"/>
      <c r="AB322" s="36"/>
      <c r="AC322" s="36"/>
      <c r="AD322" s="36"/>
      <c r="AE322" s="36"/>
      <c r="AT322" s="19" t="s">
        <v>140</v>
      </c>
      <c r="AU322" s="19" t="s">
        <v>82</v>
      </c>
    </row>
    <row r="323" spans="1:65" s="12" customFormat="1" ht="22.8" customHeight="1">
      <c r="B323" s="173"/>
      <c r="C323" s="174"/>
      <c r="D323" s="175" t="s">
        <v>71</v>
      </c>
      <c r="E323" s="187" t="s">
        <v>538</v>
      </c>
      <c r="F323" s="187" t="s">
        <v>539</v>
      </c>
      <c r="G323" s="174"/>
      <c r="H323" s="174"/>
      <c r="I323" s="177"/>
      <c r="J323" s="188">
        <f>BK323</f>
        <v>0</v>
      </c>
      <c r="K323" s="174"/>
      <c r="L323" s="179"/>
      <c r="M323" s="180"/>
      <c r="N323" s="181"/>
      <c r="O323" s="181"/>
      <c r="P323" s="182">
        <f>SUM(P324:P330)</f>
        <v>0</v>
      </c>
      <c r="Q323" s="181"/>
      <c r="R323" s="182">
        <f>SUM(R324:R330)</f>
        <v>0.75069861000000004</v>
      </c>
      <c r="S323" s="181"/>
      <c r="T323" s="183">
        <f>SUM(T324:T330)</f>
        <v>0</v>
      </c>
      <c r="AR323" s="184" t="s">
        <v>82</v>
      </c>
      <c r="AT323" s="185" t="s">
        <v>71</v>
      </c>
      <c r="AU323" s="185" t="s">
        <v>80</v>
      </c>
      <c r="AY323" s="184" t="s">
        <v>130</v>
      </c>
      <c r="BK323" s="186">
        <f>SUM(BK324:BK330)</f>
        <v>0</v>
      </c>
    </row>
    <row r="324" spans="1:65" s="2" customFormat="1" ht="33" customHeight="1">
      <c r="A324" s="36"/>
      <c r="B324" s="37"/>
      <c r="C324" s="189" t="s">
        <v>540</v>
      </c>
      <c r="D324" s="189" t="s">
        <v>133</v>
      </c>
      <c r="E324" s="190" t="s">
        <v>541</v>
      </c>
      <c r="F324" s="191" t="s">
        <v>542</v>
      </c>
      <c r="G324" s="192" t="s">
        <v>164</v>
      </c>
      <c r="H324" s="193">
        <v>47.302999999999997</v>
      </c>
      <c r="I324" s="194"/>
      <c r="J324" s="195">
        <f>ROUND(I324*H324,2)</f>
        <v>0</v>
      </c>
      <c r="K324" s="191" t="s">
        <v>19</v>
      </c>
      <c r="L324" s="41"/>
      <c r="M324" s="196" t="s">
        <v>19</v>
      </c>
      <c r="N324" s="197" t="s">
        <v>43</v>
      </c>
      <c r="O324" s="66"/>
      <c r="P324" s="198">
        <f>O324*H324</f>
        <v>0</v>
      </c>
      <c r="Q324" s="198">
        <v>1.567E-2</v>
      </c>
      <c r="R324" s="198">
        <f>Q324*H324</f>
        <v>0.74123801</v>
      </c>
      <c r="S324" s="198">
        <v>0</v>
      </c>
      <c r="T324" s="199">
        <f>S324*H324</f>
        <v>0</v>
      </c>
      <c r="U324" s="36"/>
      <c r="V324" s="36"/>
      <c r="W324" s="36"/>
      <c r="X324" s="36"/>
      <c r="Y324" s="36"/>
      <c r="Z324" s="36"/>
      <c r="AA324" s="36"/>
      <c r="AB324" s="36"/>
      <c r="AC324" s="36"/>
      <c r="AD324" s="36"/>
      <c r="AE324" s="36"/>
      <c r="AR324" s="200" t="s">
        <v>233</v>
      </c>
      <c r="AT324" s="200" t="s">
        <v>133</v>
      </c>
      <c r="AU324" s="200" t="s">
        <v>82</v>
      </c>
      <c r="AY324" s="19" t="s">
        <v>130</v>
      </c>
      <c r="BE324" s="201">
        <f>IF(N324="základní",J324,0)</f>
        <v>0</v>
      </c>
      <c r="BF324" s="201">
        <f>IF(N324="snížená",J324,0)</f>
        <v>0</v>
      </c>
      <c r="BG324" s="201">
        <f>IF(N324="zákl. přenesená",J324,0)</f>
        <v>0</v>
      </c>
      <c r="BH324" s="201">
        <f>IF(N324="sníž. přenesená",J324,0)</f>
        <v>0</v>
      </c>
      <c r="BI324" s="201">
        <f>IF(N324="nulová",J324,0)</f>
        <v>0</v>
      </c>
      <c r="BJ324" s="19" t="s">
        <v>80</v>
      </c>
      <c r="BK324" s="201">
        <f>ROUND(I324*H324,2)</f>
        <v>0</v>
      </c>
      <c r="BL324" s="19" t="s">
        <v>233</v>
      </c>
      <c r="BM324" s="200" t="s">
        <v>543</v>
      </c>
    </row>
    <row r="325" spans="1:65" s="2" customFormat="1" ht="28.8">
      <c r="A325" s="36"/>
      <c r="B325" s="37"/>
      <c r="C325" s="38"/>
      <c r="D325" s="202" t="s">
        <v>140</v>
      </c>
      <c r="E325" s="38"/>
      <c r="F325" s="203" t="s">
        <v>542</v>
      </c>
      <c r="G325" s="38"/>
      <c r="H325" s="38"/>
      <c r="I325" s="110"/>
      <c r="J325" s="38"/>
      <c r="K325" s="38"/>
      <c r="L325" s="41"/>
      <c r="M325" s="204"/>
      <c r="N325" s="205"/>
      <c r="O325" s="66"/>
      <c r="P325" s="66"/>
      <c r="Q325" s="66"/>
      <c r="R325" s="66"/>
      <c r="S325" s="66"/>
      <c r="T325" s="67"/>
      <c r="U325" s="36"/>
      <c r="V325" s="36"/>
      <c r="W325" s="36"/>
      <c r="X325" s="36"/>
      <c r="Y325" s="36"/>
      <c r="Z325" s="36"/>
      <c r="AA325" s="36"/>
      <c r="AB325" s="36"/>
      <c r="AC325" s="36"/>
      <c r="AD325" s="36"/>
      <c r="AE325" s="36"/>
      <c r="AT325" s="19" t="s">
        <v>140</v>
      </c>
      <c r="AU325" s="19" t="s">
        <v>82</v>
      </c>
    </row>
    <row r="326" spans="1:65" s="13" customFormat="1" ht="20.399999999999999">
      <c r="B326" s="206"/>
      <c r="C326" s="207"/>
      <c r="D326" s="202" t="s">
        <v>142</v>
      </c>
      <c r="E326" s="208" t="s">
        <v>19</v>
      </c>
      <c r="F326" s="209" t="s">
        <v>544</v>
      </c>
      <c r="G326" s="207"/>
      <c r="H326" s="210">
        <v>47.302999999999997</v>
      </c>
      <c r="I326" s="211"/>
      <c r="J326" s="207"/>
      <c r="K326" s="207"/>
      <c r="L326" s="212"/>
      <c r="M326" s="213"/>
      <c r="N326" s="214"/>
      <c r="O326" s="214"/>
      <c r="P326" s="214"/>
      <c r="Q326" s="214"/>
      <c r="R326" s="214"/>
      <c r="S326" s="214"/>
      <c r="T326" s="215"/>
      <c r="AT326" s="216" t="s">
        <v>142</v>
      </c>
      <c r="AU326" s="216" t="s">
        <v>82</v>
      </c>
      <c r="AV326" s="13" t="s">
        <v>82</v>
      </c>
      <c r="AW326" s="13" t="s">
        <v>33</v>
      </c>
      <c r="AX326" s="13" t="s">
        <v>80</v>
      </c>
      <c r="AY326" s="216" t="s">
        <v>130</v>
      </c>
    </row>
    <row r="327" spans="1:65" s="2" customFormat="1" ht="21.75" customHeight="1">
      <c r="A327" s="36"/>
      <c r="B327" s="37"/>
      <c r="C327" s="189" t="s">
        <v>545</v>
      </c>
      <c r="D327" s="189" t="s">
        <v>133</v>
      </c>
      <c r="E327" s="190" t="s">
        <v>546</v>
      </c>
      <c r="F327" s="191" t="s">
        <v>547</v>
      </c>
      <c r="G327" s="192" t="s">
        <v>164</v>
      </c>
      <c r="H327" s="193">
        <v>47.302999999999997</v>
      </c>
      <c r="I327" s="194"/>
      <c r="J327" s="195">
        <f>ROUND(I327*H327,2)</f>
        <v>0</v>
      </c>
      <c r="K327" s="191" t="s">
        <v>137</v>
      </c>
      <c r="L327" s="41"/>
      <c r="M327" s="196" t="s">
        <v>19</v>
      </c>
      <c r="N327" s="197" t="s">
        <v>43</v>
      </c>
      <c r="O327" s="66"/>
      <c r="P327" s="198">
        <f>O327*H327</f>
        <v>0</v>
      </c>
      <c r="Q327" s="198">
        <v>2.0000000000000001E-4</v>
      </c>
      <c r="R327" s="198">
        <f>Q327*H327</f>
        <v>9.4605999999999996E-3</v>
      </c>
      <c r="S327" s="198">
        <v>0</v>
      </c>
      <c r="T327" s="199">
        <f>S327*H327</f>
        <v>0</v>
      </c>
      <c r="U327" s="36"/>
      <c r="V327" s="36"/>
      <c r="W327" s="36"/>
      <c r="X327" s="36"/>
      <c r="Y327" s="36"/>
      <c r="Z327" s="36"/>
      <c r="AA327" s="36"/>
      <c r="AB327" s="36"/>
      <c r="AC327" s="36"/>
      <c r="AD327" s="36"/>
      <c r="AE327" s="36"/>
      <c r="AR327" s="200" t="s">
        <v>233</v>
      </c>
      <c r="AT327" s="200" t="s">
        <v>133</v>
      </c>
      <c r="AU327" s="200" t="s">
        <v>82</v>
      </c>
      <c r="AY327" s="19" t="s">
        <v>130</v>
      </c>
      <c r="BE327" s="201">
        <f>IF(N327="základní",J327,0)</f>
        <v>0</v>
      </c>
      <c r="BF327" s="201">
        <f>IF(N327="snížená",J327,0)</f>
        <v>0</v>
      </c>
      <c r="BG327" s="201">
        <f>IF(N327="zákl. přenesená",J327,0)</f>
        <v>0</v>
      </c>
      <c r="BH327" s="201">
        <f>IF(N327="sníž. přenesená",J327,0)</f>
        <v>0</v>
      </c>
      <c r="BI327" s="201">
        <f>IF(N327="nulová",J327,0)</f>
        <v>0</v>
      </c>
      <c r="BJ327" s="19" t="s">
        <v>80</v>
      </c>
      <c r="BK327" s="201">
        <f>ROUND(I327*H327,2)</f>
        <v>0</v>
      </c>
      <c r="BL327" s="19" t="s">
        <v>233</v>
      </c>
      <c r="BM327" s="200" t="s">
        <v>548</v>
      </c>
    </row>
    <row r="328" spans="1:65" s="2" customFormat="1" ht="19.2">
      <c r="A328" s="36"/>
      <c r="B328" s="37"/>
      <c r="C328" s="38"/>
      <c r="D328" s="202" t="s">
        <v>140</v>
      </c>
      <c r="E328" s="38"/>
      <c r="F328" s="203" t="s">
        <v>549</v>
      </c>
      <c r="G328" s="38"/>
      <c r="H328" s="38"/>
      <c r="I328" s="110"/>
      <c r="J328" s="38"/>
      <c r="K328" s="38"/>
      <c r="L328" s="41"/>
      <c r="M328" s="204"/>
      <c r="N328" s="205"/>
      <c r="O328" s="66"/>
      <c r="P328" s="66"/>
      <c r="Q328" s="66"/>
      <c r="R328" s="66"/>
      <c r="S328" s="66"/>
      <c r="T328" s="67"/>
      <c r="U328" s="36"/>
      <c r="V328" s="36"/>
      <c r="W328" s="36"/>
      <c r="X328" s="36"/>
      <c r="Y328" s="36"/>
      <c r="Z328" s="36"/>
      <c r="AA328" s="36"/>
      <c r="AB328" s="36"/>
      <c r="AC328" s="36"/>
      <c r="AD328" s="36"/>
      <c r="AE328" s="36"/>
      <c r="AT328" s="19" t="s">
        <v>140</v>
      </c>
      <c r="AU328" s="19" t="s">
        <v>82</v>
      </c>
    </row>
    <row r="329" spans="1:65" s="2" customFormat="1" ht="21.75" customHeight="1">
      <c r="A329" s="36"/>
      <c r="B329" s="37"/>
      <c r="C329" s="189" t="s">
        <v>550</v>
      </c>
      <c r="D329" s="189" t="s">
        <v>133</v>
      </c>
      <c r="E329" s="190" t="s">
        <v>551</v>
      </c>
      <c r="F329" s="191" t="s">
        <v>552</v>
      </c>
      <c r="G329" s="192" t="s">
        <v>485</v>
      </c>
      <c r="H329" s="193">
        <v>0.751</v>
      </c>
      <c r="I329" s="194"/>
      <c r="J329" s="195">
        <f>ROUND(I329*H329,2)</f>
        <v>0</v>
      </c>
      <c r="K329" s="191" t="s">
        <v>137</v>
      </c>
      <c r="L329" s="41"/>
      <c r="M329" s="196" t="s">
        <v>19</v>
      </c>
      <c r="N329" s="197" t="s">
        <v>43</v>
      </c>
      <c r="O329" s="66"/>
      <c r="P329" s="198">
        <f>O329*H329</f>
        <v>0</v>
      </c>
      <c r="Q329" s="198">
        <v>0</v>
      </c>
      <c r="R329" s="198">
        <f>Q329*H329</f>
        <v>0</v>
      </c>
      <c r="S329" s="198">
        <v>0</v>
      </c>
      <c r="T329" s="199">
        <f>S329*H329</f>
        <v>0</v>
      </c>
      <c r="U329" s="36"/>
      <c r="V329" s="36"/>
      <c r="W329" s="36"/>
      <c r="X329" s="36"/>
      <c r="Y329" s="36"/>
      <c r="Z329" s="36"/>
      <c r="AA329" s="36"/>
      <c r="AB329" s="36"/>
      <c r="AC329" s="36"/>
      <c r="AD329" s="36"/>
      <c r="AE329" s="36"/>
      <c r="AR329" s="200" t="s">
        <v>233</v>
      </c>
      <c r="AT329" s="200" t="s">
        <v>133</v>
      </c>
      <c r="AU329" s="200" t="s">
        <v>82</v>
      </c>
      <c r="AY329" s="19" t="s">
        <v>130</v>
      </c>
      <c r="BE329" s="201">
        <f>IF(N329="základní",J329,0)</f>
        <v>0</v>
      </c>
      <c r="BF329" s="201">
        <f>IF(N329="snížená",J329,0)</f>
        <v>0</v>
      </c>
      <c r="BG329" s="201">
        <f>IF(N329="zákl. přenesená",J329,0)</f>
        <v>0</v>
      </c>
      <c r="BH329" s="201">
        <f>IF(N329="sníž. přenesená",J329,0)</f>
        <v>0</v>
      </c>
      <c r="BI329" s="201">
        <f>IF(N329="nulová",J329,0)</f>
        <v>0</v>
      </c>
      <c r="BJ329" s="19" t="s">
        <v>80</v>
      </c>
      <c r="BK329" s="201">
        <f>ROUND(I329*H329,2)</f>
        <v>0</v>
      </c>
      <c r="BL329" s="19" t="s">
        <v>233</v>
      </c>
      <c r="BM329" s="200" t="s">
        <v>553</v>
      </c>
    </row>
    <row r="330" spans="1:65" s="2" customFormat="1" ht="28.8">
      <c r="A330" s="36"/>
      <c r="B330" s="37"/>
      <c r="C330" s="38"/>
      <c r="D330" s="202" t="s">
        <v>140</v>
      </c>
      <c r="E330" s="38"/>
      <c r="F330" s="203" t="s">
        <v>554</v>
      </c>
      <c r="G330" s="38"/>
      <c r="H330" s="38"/>
      <c r="I330" s="110"/>
      <c r="J330" s="38"/>
      <c r="K330" s="38"/>
      <c r="L330" s="41"/>
      <c r="M330" s="204"/>
      <c r="N330" s="205"/>
      <c r="O330" s="66"/>
      <c r="P330" s="66"/>
      <c r="Q330" s="66"/>
      <c r="R330" s="66"/>
      <c r="S330" s="66"/>
      <c r="T330" s="67"/>
      <c r="U330" s="36"/>
      <c r="V330" s="36"/>
      <c r="W330" s="36"/>
      <c r="X330" s="36"/>
      <c r="Y330" s="36"/>
      <c r="Z330" s="36"/>
      <c r="AA330" s="36"/>
      <c r="AB330" s="36"/>
      <c r="AC330" s="36"/>
      <c r="AD330" s="36"/>
      <c r="AE330" s="36"/>
      <c r="AT330" s="19" t="s">
        <v>140</v>
      </c>
      <c r="AU330" s="19" t="s">
        <v>82</v>
      </c>
    </row>
    <row r="331" spans="1:65" s="12" customFormat="1" ht="22.8" customHeight="1">
      <c r="B331" s="173"/>
      <c r="C331" s="174"/>
      <c r="D331" s="175" t="s">
        <v>71</v>
      </c>
      <c r="E331" s="187" t="s">
        <v>555</v>
      </c>
      <c r="F331" s="187" t="s">
        <v>556</v>
      </c>
      <c r="G331" s="174"/>
      <c r="H331" s="174"/>
      <c r="I331" s="177"/>
      <c r="J331" s="188">
        <f>BK331</f>
        <v>0</v>
      </c>
      <c r="K331" s="174"/>
      <c r="L331" s="179"/>
      <c r="M331" s="180"/>
      <c r="N331" s="181"/>
      <c r="O331" s="181"/>
      <c r="P331" s="182">
        <f>SUM(P332:P361)</f>
        <v>0</v>
      </c>
      <c r="Q331" s="181"/>
      <c r="R331" s="182">
        <f>SUM(R332:R361)</f>
        <v>3.5382897400000002</v>
      </c>
      <c r="S331" s="181"/>
      <c r="T331" s="183">
        <f>SUM(T332:T361)</f>
        <v>7.5900000000000004E-3</v>
      </c>
      <c r="AR331" s="184" t="s">
        <v>82</v>
      </c>
      <c r="AT331" s="185" t="s">
        <v>71</v>
      </c>
      <c r="AU331" s="185" t="s">
        <v>80</v>
      </c>
      <c r="AY331" s="184" t="s">
        <v>130</v>
      </c>
      <c r="BK331" s="186">
        <f>SUM(BK332:BK361)</f>
        <v>0</v>
      </c>
    </row>
    <row r="332" spans="1:65" s="2" customFormat="1" ht="55.5" customHeight="1">
      <c r="A332" s="36"/>
      <c r="B332" s="37"/>
      <c r="C332" s="189" t="s">
        <v>557</v>
      </c>
      <c r="D332" s="189" t="s">
        <v>133</v>
      </c>
      <c r="E332" s="190" t="s">
        <v>558</v>
      </c>
      <c r="F332" s="191" t="s">
        <v>559</v>
      </c>
      <c r="G332" s="192" t="s">
        <v>19</v>
      </c>
      <c r="H332" s="193">
        <v>0</v>
      </c>
      <c r="I332" s="194"/>
      <c r="J332" s="195">
        <f>ROUND(I332*H332,2)</f>
        <v>0</v>
      </c>
      <c r="K332" s="191" t="s">
        <v>19</v>
      </c>
      <c r="L332" s="41"/>
      <c r="M332" s="196" t="s">
        <v>19</v>
      </c>
      <c r="N332" s="197" t="s">
        <v>43</v>
      </c>
      <c r="O332" s="66"/>
      <c r="P332" s="198">
        <f>O332*H332</f>
        <v>0</v>
      </c>
      <c r="Q332" s="198">
        <v>0</v>
      </c>
      <c r="R332" s="198">
        <f>Q332*H332</f>
        <v>0</v>
      </c>
      <c r="S332" s="198">
        <v>0</v>
      </c>
      <c r="T332" s="199">
        <f>S332*H332</f>
        <v>0</v>
      </c>
      <c r="U332" s="36"/>
      <c r="V332" s="36"/>
      <c r="W332" s="36"/>
      <c r="X332" s="36"/>
      <c r="Y332" s="36"/>
      <c r="Z332" s="36"/>
      <c r="AA332" s="36"/>
      <c r="AB332" s="36"/>
      <c r="AC332" s="36"/>
      <c r="AD332" s="36"/>
      <c r="AE332" s="36"/>
      <c r="AR332" s="200" t="s">
        <v>233</v>
      </c>
      <c r="AT332" s="200" t="s">
        <v>133</v>
      </c>
      <c r="AU332" s="200" t="s">
        <v>82</v>
      </c>
      <c r="AY332" s="19" t="s">
        <v>130</v>
      </c>
      <c r="BE332" s="201">
        <f>IF(N332="základní",J332,0)</f>
        <v>0</v>
      </c>
      <c r="BF332" s="201">
        <f>IF(N332="snížená",J332,0)</f>
        <v>0</v>
      </c>
      <c r="BG332" s="201">
        <f>IF(N332="zákl. přenesená",J332,0)</f>
        <v>0</v>
      </c>
      <c r="BH332" s="201">
        <f>IF(N332="sníž. přenesená",J332,0)</f>
        <v>0</v>
      </c>
      <c r="BI332" s="201">
        <f>IF(N332="nulová",J332,0)</f>
        <v>0</v>
      </c>
      <c r="BJ332" s="19" t="s">
        <v>80</v>
      </c>
      <c r="BK332" s="201">
        <f>ROUND(I332*H332,2)</f>
        <v>0</v>
      </c>
      <c r="BL332" s="19" t="s">
        <v>233</v>
      </c>
      <c r="BM332" s="200" t="s">
        <v>560</v>
      </c>
    </row>
    <row r="333" spans="1:65" s="2" customFormat="1" ht="57.6">
      <c r="A333" s="36"/>
      <c r="B333" s="37"/>
      <c r="C333" s="38"/>
      <c r="D333" s="202" t="s">
        <v>140</v>
      </c>
      <c r="E333" s="38"/>
      <c r="F333" s="203" t="s">
        <v>561</v>
      </c>
      <c r="G333" s="38"/>
      <c r="H333" s="38"/>
      <c r="I333" s="110"/>
      <c r="J333" s="38"/>
      <c r="K333" s="38"/>
      <c r="L333" s="41"/>
      <c r="M333" s="204"/>
      <c r="N333" s="205"/>
      <c r="O333" s="66"/>
      <c r="P333" s="66"/>
      <c r="Q333" s="66"/>
      <c r="R333" s="66"/>
      <c r="S333" s="66"/>
      <c r="T333" s="67"/>
      <c r="U333" s="36"/>
      <c r="V333" s="36"/>
      <c r="W333" s="36"/>
      <c r="X333" s="36"/>
      <c r="Y333" s="36"/>
      <c r="Z333" s="36"/>
      <c r="AA333" s="36"/>
      <c r="AB333" s="36"/>
      <c r="AC333" s="36"/>
      <c r="AD333" s="36"/>
      <c r="AE333" s="36"/>
      <c r="AT333" s="19" t="s">
        <v>140</v>
      </c>
      <c r="AU333" s="19" t="s">
        <v>82</v>
      </c>
    </row>
    <row r="334" spans="1:65" s="2" customFormat="1" ht="21.75" customHeight="1">
      <c r="A334" s="36"/>
      <c r="B334" s="37"/>
      <c r="C334" s="189" t="s">
        <v>562</v>
      </c>
      <c r="D334" s="189" t="s">
        <v>133</v>
      </c>
      <c r="E334" s="190" t="s">
        <v>563</v>
      </c>
      <c r="F334" s="191" t="s">
        <v>564</v>
      </c>
      <c r="G334" s="192" t="s">
        <v>164</v>
      </c>
      <c r="H334" s="193">
        <v>48.862000000000002</v>
      </c>
      <c r="I334" s="194"/>
      <c r="J334" s="195">
        <f>ROUND(I334*H334,2)</f>
        <v>0</v>
      </c>
      <c r="K334" s="191" t="s">
        <v>137</v>
      </c>
      <c r="L334" s="41"/>
      <c r="M334" s="196" t="s">
        <v>19</v>
      </c>
      <c r="N334" s="197" t="s">
        <v>43</v>
      </c>
      <c r="O334" s="66"/>
      <c r="P334" s="198">
        <f>O334*H334</f>
        <v>0</v>
      </c>
      <c r="Q334" s="198">
        <v>1.1820000000000001E-2</v>
      </c>
      <c r="R334" s="198">
        <f>Q334*H334</f>
        <v>0.57754884000000006</v>
      </c>
      <c r="S334" s="198">
        <v>0</v>
      </c>
      <c r="T334" s="199">
        <f>S334*H334</f>
        <v>0</v>
      </c>
      <c r="U334" s="36"/>
      <c r="V334" s="36"/>
      <c r="W334" s="36"/>
      <c r="X334" s="36"/>
      <c r="Y334" s="36"/>
      <c r="Z334" s="36"/>
      <c r="AA334" s="36"/>
      <c r="AB334" s="36"/>
      <c r="AC334" s="36"/>
      <c r="AD334" s="36"/>
      <c r="AE334" s="36"/>
      <c r="AR334" s="200" t="s">
        <v>138</v>
      </c>
      <c r="AT334" s="200" t="s">
        <v>133</v>
      </c>
      <c r="AU334" s="200" t="s">
        <v>82</v>
      </c>
      <c r="AY334" s="19" t="s">
        <v>130</v>
      </c>
      <c r="BE334" s="201">
        <f>IF(N334="základní",J334,0)</f>
        <v>0</v>
      </c>
      <c r="BF334" s="201">
        <f>IF(N334="snížená",J334,0)</f>
        <v>0</v>
      </c>
      <c r="BG334" s="201">
        <f>IF(N334="zákl. přenesená",J334,0)</f>
        <v>0</v>
      </c>
      <c r="BH334" s="201">
        <f>IF(N334="sníž. přenesená",J334,0)</f>
        <v>0</v>
      </c>
      <c r="BI334" s="201">
        <f>IF(N334="nulová",J334,0)</f>
        <v>0</v>
      </c>
      <c r="BJ334" s="19" t="s">
        <v>80</v>
      </c>
      <c r="BK334" s="201">
        <f>ROUND(I334*H334,2)</f>
        <v>0</v>
      </c>
      <c r="BL334" s="19" t="s">
        <v>138</v>
      </c>
      <c r="BM334" s="200" t="s">
        <v>565</v>
      </c>
    </row>
    <row r="335" spans="1:65" s="2" customFormat="1" ht="38.4">
      <c r="A335" s="36"/>
      <c r="B335" s="37"/>
      <c r="C335" s="38"/>
      <c r="D335" s="202" t="s">
        <v>140</v>
      </c>
      <c r="E335" s="38"/>
      <c r="F335" s="203" t="s">
        <v>566</v>
      </c>
      <c r="G335" s="38"/>
      <c r="H335" s="38"/>
      <c r="I335" s="110"/>
      <c r="J335" s="38"/>
      <c r="K335" s="38"/>
      <c r="L335" s="41"/>
      <c r="M335" s="204"/>
      <c r="N335" s="205"/>
      <c r="O335" s="66"/>
      <c r="P335" s="66"/>
      <c r="Q335" s="66"/>
      <c r="R335" s="66"/>
      <c r="S335" s="66"/>
      <c r="T335" s="67"/>
      <c r="U335" s="36"/>
      <c r="V335" s="36"/>
      <c r="W335" s="36"/>
      <c r="X335" s="36"/>
      <c r="Y335" s="36"/>
      <c r="Z335" s="36"/>
      <c r="AA335" s="36"/>
      <c r="AB335" s="36"/>
      <c r="AC335" s="36"/>
      <c r="AD335" s="36"/>
      <c r="AE335" s="36"/>
      <c r="AT335" s="19" t="s">
        <v>140</v>
      </c>
      <c r="AU335" s="19" t="s">
        <v>82</v>
      </c>
    </row>
    <row r="336" spans="1:65" s="14" customFormat="1">
      <c r="B336" s="227"/>
      <c r="C336" s="228"/>
      <c r="D336" s="202" t="s">
        <v>142</v>
      </c>
      <c r="E336" s="229" t="s">
        <v>19</v>
      </c>
      <c r="F336" s="230" t="s">
        <v>567</v>
      </c>
      <c r="G336" s="228"/>
      <c r="H336" s="229" t="s">
        <v>19</v>
      </c>
      <c r="I336" s="231"/>
      <c r="J336" s="228"/>
      <c r="K336" s="228"/>
      <c r="L336" s="232"/>
      <c r="M336" s="233"/>
      <c r="N336" s="234"/>
      <c r="O336" s="234"/>
      <c r="P336" s="234"/>
      <c r="Q336" s="234"/>
      <c r="R336" s="234"/>
      <c r="S336" s="234"/>
      <c r="T336" s="235"/>
      <c r="AT336" s="236" t="s">
        <v>142</v>
      </c>
      <c r="AU336" s="236" t="s">
        <v>82</v>
      </c>
      <c r="AV336" s="14" t="s">
        <v>80</v>
      </c>
      <c r="AW336" s="14" t="s">
        <v>33</v>
      </c>
      <c r="AX336" s="14" t="s">
        <v>72</v>
      </c>
      <c r="AY336" s="236" t="s">
        <v>130</v>
      </c>
    </row>
    <row r="337" spans="1:65" s="13" customFormat="1">
      <c r="B337" s="206"/>
      <c r="C337" s="207"/>
      <c r="D337" s="202" t="s">
        <v>142</v>
      </c>
      <c r="E337" s="208" t="s">
        <v>19</v>
      </c>
      <c r="F337" s="209" t="s">
        <v>568</v>
      </c>
      <c r="G337" s="207"/>
      <c r="H337" s="210">
        <v>15.673999999999999</v>
      </c>
      <c r="I337" s="211"/>
      <c r="J337" s="207"/>
      <c r="K337" s="207"/>
      <c r="L337" s="212"/>
      <c r="M337" s="213"/>
      <c r="N337" s="214"/>
      <c r="O337" s="214"/>
      <c r="P337" s="214"/>
      <c r="Q337" s="214"/>
      <c r="R337" s="214"/>
      <c r="S337" s="214"/>
      <c r="T337" s="215"/>
      <c r="AT337" s="216" t="s">
        <v>142</v>
      </c>
      <c r="AU337" s="216" t="s">
        <v>82</v>
      </c>
      <c r="AV337" s="13" t="s">
        <v>82</v>
      </c>
      <c r="AW337" s="13" t="s">
        <v>33</v>
      </c>
      <c r="AX337" s="13" t="s">
        <v>72</v>
      </c>
      <c r="AY337" s="216" t="s">
        <v>130</v>
      </c>
    </row>
    <row r="338" spans="1:65" s="14" customFormat="1">
      <c r="B338" s="227"/>
      <c r="C338" s="228"/>
      <c r="D338" s="202" t="s">
        <v>142</v>
      </c>
      <c r="E338" s="229" t="s">
        <v>19</v>
      </c>
      <c r="F338" s="230" t="s">
        <v>569</v>
      </c>
      <c r="G338" s="228"/>
      <c r="H338" s="229" t="s">
        <v>19</v>
      </c>
      <c r="I338" s="231"/>
      <c r="J338" s="228"/>
      <c r="K338" s="228"/>
      <c r="L338" s="232"/>
      <c r="M338" s="233"/>
      <c r="N338" s="234"/>
      <c r="O338" s="234"/>
      <c r="P338" s="234"/>
      <c r="Q338" s="234"/>
      <c r="R338" s="234"/>
      <c r="S338" s="234"/>
      <c r="T338" s="235"/>
      <c r="AT338" s="236" t="s">
        <v>142</v>
      </c>
      <c r="AU338" s="236" t="s">
        <v>82</v>
      </c>
      <c r="AV338" s="14" t="s">
        <v>80</v>
      </c>
      <c r="AW338" s="14" t="s">
        <v>33</v>
      </c>
      <c r="AX338" s="14" t="s">
        <v>72</v>
      </c>
      <c r="AY338" s="236" t="s">
        <v>130</v>
      </c>
    </row>
    <row r="339" spans="1:65" s="13" customFormat="1">
      <c r="B339" s="206"/>
      <c r="C339" s="207"/>
      <c r="D339" s="202" t="s">
        <v>142</v>
      </c>
      <c r="E339" s="208" t="s">
        <v>19</v>
      </c>
      <c r="F339" s="209" t="s">
        <v>570</v>
      </c>
      <c r="G339" s="207"/>
      <c r="H339" s="210">
        <v>33.188000000000002</v>
      </c>
      <c r="I339" s="211"/>
      <c r="J339" s="207"/>
      <c r="K339" s="207"/>
      <c r="L339" s="212"/>
      <c r="M339" s="213"/>
      <c r="N339" s="214"/>
      <c r="O339" s="214"/>
      <c r="P339" s="214"/>
      <c r="Q339" s="214"/>
      <c r="R339" s="214"/>
      <c r="S339" s="214"/>
      <c r="T339" s="215"/>
      <c r="AT339" s="216" t="s">
        <v>142</v>
      </c>
      <c r="AU339" s="216" t="s">
        <v>82</v>
      </c>
      <c r="AV339" s="13" t="s">
        <v>82</v>
      </c>
      <c r="AW339" s="13" t="s">
        <v>33</v>
      </c>
      <c r="AX339" s="13" t="s">
        <v>72</v>
      </c>
      <c r="AY339" s="216" t="s">
        <v>130</v>
      </c>
    </row>
    <row r="340" spans="1:65" s="15" customFormat="1">
      <c r="B340" s="237"/>
      <c r="C340" s="238"/>
      <c r="D340" s="202" t="s">
        <v>142</v>
      </c>
      <c r="E340" s="239" t="s">
        <v>19</v>
      </c>
      <c r="F340" s="240" t="s">
        <v>171</v>
      </c>
      <c r="G340" s="238"/>
      <c r="H340" s="241">
        <v>48.862000000000002</v>
      </c>
      <c r="I340" s="242"/>
      <c r="J340" s="238"/>
      <c r="K340" s="238"/>
      <c r="L340" s="243"/>
      <c r="M340" s="244"/>
      <c r="N340" s="245"/>
      <c r="O340" s="245"/>
      <c r="P340" s="245"/>
      <c r="Q340" s="245"/>
      <c r="R340" s="245"/>
      <c r="S340" s="245"/>
      <c r="T340" s="246"/>
      <c r="AT340" s="247" t="s">
        <v>142</v>
      </c>
      <c r="AU340" s="247" t="s">
        <v>82</v>
      </c>
      <c r="AV340" s="15" t="s">
        <v>138</v>
      </c>
      <c r="AW340" s="15" t="s">
        <v>33</v>
      </c>
      <c r="AX340" s="15" t="s">
        <v>80</v>
      </c>
      <c r="AY340" s="247" t="s">
        <v>130</v>
      </c>
    </row>
    <row r="341" spans="1:65" s="2" customFormat="1" ht="21.75" customHeight="1">
      <c r="A341" s="36"/>
      <c r="B341" s="37"/>
      <c r="C341" s="189" t="s">
        <v>571</v>
      </c>
      <c r="D341" s="189" t="s">
        <v>133</v>
      </c>
      <c r="E341" s="190" t="s">
        <v>572</v>
      </c>
      <c r="F341" s="191" t="s">
        <v>573</v>
      </c>
      <c r="G341" s="192" t="s">
        <v>164</v>
      </c>
      <c r="H341" s="193">
        <v>47.658999999999999</v>
      </c>
      <c r="I341" s="194"/>
      <c r="J341" s="195">
        <f>ROUND(I341*H341,2)</f>
        <v>0</v>
      </c>
      <c r="K341" s="191" t="s">
        <v>137</v>
      </c>
      <c r="L341" s="41"/>
      <c r="M341" s="196" t="s">
        <v>19</v>
      </c>
      <c r="N341" s="197" t="s">
        <v>43</v>
      </c>
      <c r="O341" s="66"/>
      <c r="P341" s="198">
        <f>O341*H341</f>
        <v>0</v>
      </c>
      <c r="Q341" s="198">
        <v>1.123E-2</v>
      </c>
      <c r="R341" s="198">
        <f>Q341*H341</f>
        <v>0.53521057000000005</v>
      </c>
      <c r="S341" s="198">
        <v>0</v>
      </c>
      <c r="T341" s="199">
        <f>S341*H341</f>
        <v>0</v>
      </c>
      <c r="U341" s="36"/>
      <c r="V341" s="36"/>
      <c r="W341" s="36"/>
      <c r="X341" s="36"/>
      <c r="Y341" s="36"/>
      <c r="Z341" s="36"/>
      <c r="AA341" s="36"/>
      <c r="AB341" s="36"/>
      <c r="AC341" s="36"/>
      <c r="AD341" s="36"/>
      <c r="AE341" s="36"/>
      <c r="AR341" s="200" t="s">
        <v>233</v>
      </c>
      <c r="AT341" s="200" t="s">
        <v>133</v>
      </c>
      <c r="AU341" s="200" t="s">
        <v>82</v>
      </c>
      <c r="AY341" s="19" t="s">
        <v>130</v>
      </c>
      <c r="BE341" s="201">
        <f>IF(N341="základní",J341,0)</f>
        <v>0</v>
      </c>
      <c r="BF341" s="201">
        <f>IF(N341="snížená",J341,0)</f>
        <v>0</v>
      </c>
      <c r="BG341" s="201">
        <f>IF(N341="zákl. přenesená",J341,0)</f>
        <v>0</v>
      </c>
      <c r="BH341" s="201">
        <f>IF(N341="sníž. přenesená",J341,0)</f>
        <v>0</v>
      </c>
      <c r="BI341" s="201">
        <f>IF(N341="nulová",J341,0)</f>
        <v>0</v>
      </c>
      <c r="BJ341" s="19" t="s">
        <v>80</v>
      </c>
      <c r="BK341" s="201">
        <f>ROUND(I341*H341,2)</f>
        <v>0</v>
      </c>
      <c r="BL341" s="19" t="s">
        <v>233</v>
      </c>
      <c r="BM341" s="200" t="s">
        <v>574</v>
      </c>
    </row>
    <row r="342" spans="1:65" s="2" customFormat="1" ht="38.4">
      <c r="A342" s="36"/>
      <c r="B342" s="37"/>
      <c r="C342" s="38"/>
      <c r="D342" s="202" t="s">
        <v>140</v>
      </c>
      <c r="E342" s="38"/>
      <c r="F342" s="203" t="s">
        <v>575</v>
      </c>
      <c r="G342" s="38"/>
      <c r="H342" s="38"/>
      <c r="I342" s="110"/>
      <c r="J342" s="38"/>
      <c r="K342" s="38"/>
      <c r="L342" s="41"/>
      <c r="M342" s="204"/>
      <c r="N342" s="205"/>
      <c r="O342" s="66"/>
      <c r="P342" s="66"/>
      <c r="Q342" s="66"/>
      <c r="R342" s="66"/>
      <c r="S342" s="66"/>
      <c r="T342" s="67"/>
      <c r="U342" s="36"/>
      <c r="V342" s="36"/>
      <c r="W342" s="36"/>
      <c r="X342" s="36"/>
      <c r="Y342" s="36"/>
      <c r="Z342" s="36"/>
      <c r="AA342" s="36"/>
      <c r="AB342" s="36"/>
      <c r="AC342" s="36"/>
      <c r="AD342" s="36"/>
      <c r="AE342" s="36"/>
      <c r="AT342" s="19" t="s">
        <v>140</v>
      </c>
      <c r="AU342" s="19" t="s">
        <v>82</v>
      </c>
    </row>
    <row r="343" spans="1:65" s="13" customFormat="1" ht="20.399999999999999">
      <c r="B343" s="206"/>
      <c r="C343" s="207"/>
      <c r="D343" s="202" t="s">
        <v>142</v>
      </c>
      <c r="E343" s="208" t="s">
        <v>19</v>
      </c>
      <c r="F343" s="209" t="s">
        <v>576</v>
      </c>
      <c r="G343" s="207"/>
      <c r="H343" s="210">
        <v>47.658999999999999</v>
      </c>
      <c r="I343" s="211"/>
      <c r="J343" s="207"/>
      <c r="K343" s="207"/>
      <c r="L343" s="212"/>
      <c r="M343" s="213"/>
      <c r="N343" s="214"/>
      <c r="O343" s="214"/>
      <c r="P343" s="214"/>
      <c r="Q343" s="214"/>
      <c r="R343" s="214"/>
      <c r="S343" s="214"/>
      <c r="T343" s="215"/>
      <c r="AT343" s="216" t="s">
        <v>142</v>
      </c>
      <c r="AU343" s="216" t="s">
        <v>82</v>
      </c>
      <c r="AV343" s="13" t="s">
        <v>82</v>
      </c>
      <c r="AW343" s="13" t="s">
        <v>33</v>
      </c>
      <c r="AX343" s="13" t="s">
        <v>80</v>
      </c>
      <c r="AY343" s="216" t="s">
        <v>130</v>
      </c>
    </row>
    <row r="344" spans="1:65" s="2" customFormat="1" ht="33" customHeight="1">
      <c r="A344" s="36"/>
      <c r="B344" s="37"/>
      <c r="C344" s="189" t="s">
        <v>577</v>
      </c>
      <c r="D344" s="189" t="s">
        <v>133</v>
      </c>
      <c r="E344" s="190" t="s">
        <v>578</v>
      </c>
      <c r="F344" s="191" t="s">
        <v>579</v>
      </c>
      <c r="G344" s="192" t="s">
        <v>164</v>
      </c>
      <c r="H344" s="193">
        <v>29.827000000000002</v>
      </c>
      <c r="I344" s="194"/>
      <c r="J344" s="195">
        <f>ROUND(I344*H344,2)</f>
        <v>0</v>
      </c>
      <c r="K344" s="191" t="s">
        <v>19</v>
      </c>
      <c r="L344" s="41"/>
      <c r="M344" s="196" t="s">
        <v>19</v>
      </c>
      <c r="N344" s="197" t="s">
        <v>43</v>
      </c>
      <c r="O344" s="66"/>
      <c r="P344" s="198">
        <f>O344*H344</f>
        <v>0</v>
      </c>
      <c r="Q344" s="198">
        <v>1.379E-2</v>
      </c>
      <c r="R344" s="198">
        <f>Q344*H344</f>
        <v>0.41131433000000001</v>
      </c>
      <c r="S344" s="198">
        <v>0</v>
      </c>
      <c r="T344" s="199">
        <f>S344*H344</f>
        <v>0</v>
      </c>
      <c r="U344" s="36"/>
      <c r="V344" s="36"/>
      <c r="W344" s="36"/>
      <c r="X344" s="36"/>
      <c r="Y344" s="36"/>
      <c r="Z344" s="36"/>
      <c r="AA344" s="36"/>
      <c r="AB344" s="36"/>
      <c r="AC344" s="36"/>
      <c r="AD344" s="36"/>
      <c r="AE344" s="36"/>
      <c r="AR344" s="200" t="s">
        <v>233</v>
      </c>
      <c r="AT344" s="200" t="s">
        <v>133</v>
      </c>
      <c r="AU344" s="200" t="s">
        <v>82</v>
      </c>
      <c r="AY344" s="19" t="s">
        <v>130</v>
      </c>
      <c r="BE344" s="201">
        <f>IF(N344="základní",J344,0)</f>
        <v>0</v>
      </c>
      <c r="BF344" s="201">
        <f>IF(N344="snížená",J344,0)</f>
        <v>0</v>
      </c>
      <c r="BG344" s="201">
        <f>IF(N344="zákl. přenesená",J344,0)</f>
        <v>0</v>
      </c>
      <c r="BH344" s="201">
        <f>IF(N344="sníž. přenesená",J344,0)</f>
        <v>0</v>
      </c>
      <c r="BI344" s="201">
        <f>IF(N344="nulová",J344,0)</f>
        <v>0</v>
      </c>
      <c r="BJ344" s="19" t="s">
        <v>80</v>
      </c>
      <c r="BK344" s="201">
        <f>ROUND(I344*H344,2)</f>
        <v>0</v>
      </c>
      <c r="BL344" s="19" t="s">
        <v>233</v>
      </c>
      <c r="BM344" s="200" t="s">
        <v>580</v>
      </c>
    </row>
    <row r="345" spans="1:65" s="2" customFormat="1" ht="38.4">
      <c r="A345" s="36"/>
      <c r="B345" s="37"/>
      <c r="C345" s="38"/>
      <c r="D345" s="202" t="s">
        <v>140</v>
      </c>
      <c r="E345" s="38"/>
      <c r="F345" s="203" t="s">
        <v>581</v>
      </c>
      <c r="G345" s="38"/>
      <c r="H345" s="38"/>
      <c r="I345" s="110"/>
      <c r="J345" s="38"/>
      <c r="K345" s="38"/>
      <c r="L345" s="41"/>
      <c r="M345" s="204"/>
      <c r="N345" s="205"/>
      <c r="O345" s="66"/>
      <c r="P345" s="66"/>
      <c r="Q345" s="66"/>
      <c r="R345" s="66"/>
      <c r="S345" s="66"/>
      <c r="T345" s="67"/>
      <c r="U345" s="36"/>
      <c r="V345" s="36"/>
      <c r="W345" s="36"/>
      <c r="X345" s="36"/>
      <c r="Y345" s="36"/>
      <c r="Z345" s="36"/>
      <c r="AA345" s="36"/>
      <c r="AB345" s="36"/>
      <c r="AC345" s="36"/>
      <c r="AD345" s="36"/>
      <c r="AE345" s="36"/>
      <c r="AT345" s="19" t="s">
        <v>140</v>
      </c>
      <c r="AU345" s="19" t="s">
        <v>82</v>
      </c>
    </row>
    <row r="346" spans="1:65" s="13" customFormat="1">
      <c r="B346" s="206"/>
      <c r="C346" s="207"/>
      <c r="D346" s="202" t="s">
        <v>142</v>
      </c>
      <c r="E346" s="208" t="s">
        <v>19</v>
      </c>
      <c r="F346" s="209" t="s">
        <v>582</v>
      </c>
      <c r="G346" s="207"/>
      <c r="H346" s="210">
        <v>29.827000000000002</v>
      </c>
      <c r="I346" s="211"/>
      <c r="J346" s="207"/>
      <c r="K346" s="207"/>
      <c r="L346" s="212"/>
      <c r="M346" s="213"/>
      <c r="N346" s="214"/>
      <c r="O346" s="214"/>
      <c r="P346" s="214"/>
      <c r="Q346" s="214"/>
      <c r="R346" s="214"/>
      <c r="S346" s="214"/>
      <c r="T346" s="215"/>
      <c r="AT346" s="216" t="s">
        <v>142</v>
      </c>
      <c r="AU346" s="216" t="s">
        <v>82</v>
      </c>
      <c r="AV346" s="13" t="s">
        <v>82</v>
      </c>
      <c r="AW346" s="13" t="s">
        <v>33</v>
      </c>
      <c r="AX346" s="13" t="s">
        <v>80</v>
      </c>
      <c r="AY346" s="216" t="s">
        <v>130</v>
      </c>
    </row>
    <row r="347" spans="1:65" s="2" customFormat="1" ht="21.75" customHeight="1">
      <c r="A347" s="36"/>
      <c r="B347" s="37"/>
      <c r="C347" s="189" t="s">
        <v>583</v>
      </c>
      <c r="D347" s="189" t="s">
        <v>133</v>
      </c>
      <c r="E347" s="190" t="s">
        <v>584</v>
      </c>
      <c r="F347" s="191" t="s">
        <v>585</v>
      </c>
      <c r="G347" s="192" t="s">
        <v>136</v>
      </c>
      <c r="H347" s="193">
        <v>3</v>
      </c>
      <c r="I347" s="194"/>
      <c r="J347" s="195">
        <f>ROUND(I347*H347,2)</f>
        <v>0</v>
      </c>
      <c r="K347" s="191" t="s">
        <v>137</v>
      </c>
      <c r="L347" s="41"/>
      <c r="M347" s="196" t="s">
        <v>19</v>
      </c>
      <c r="N347" s="197" t="s">
        <v>43</v>
      </c>
      <c r="O347" s="66"/>
      <c r="P347" s="198">
        <f>O347*H347</f>
        <v>0</v>
      </c>
      <c r="Q347" s="198">
        <v>3.47E-3</v>
      </c>
      <c r="R347" s="198">
        <f>Q347*H347</f>
        <v>1.0409999999999999E-2</v>
      </c>
      <c r="S347" s="198">
        <v>2.5300000000000001E-3</v>
      </c>
      <c r="T347" s="199">
        <f>S347*H347</f>
        <v>7.5900000000000004E-3</v>
      </c>
      <c r="U347" s="36"/>
      <c r="V347" s="36"/>
      <c r="W347" s="36"/>
      <c r="X347" s="36"/>
      <c r="Y347" s="36"/>
      <c r="Z347" s="36"/>
      <c r="AA347" s="36"/>
      <c r="AB347" s="36"/>
      <c r="AC347" s="36"/>
      <c r="AD347" s="36"/>
      <c r="AE347" s="36"/>
      <c r="AR347" s="200" t="s">
        <v>233</v>
      </c>
      <c r="AT347" s="200" t="s">
        <v>133</v>
      </c>
      <c r="AU347" s="200" t="s">
        <v>82</v>
      </c>
      <c r="AY347" s="19" t="s">
        <v>130</v>
      </c>
      <c r="BE347" s="201">
        <f>IF(N347="základní",J347,0)</f>
        <v>0</v>
      </c>
      <c r="BF347" s="201">
        <f>IF(N347="snížená",J347,0)</f>
        <v>0</v>
      </c>
      <c r="BG347" s="201">
        <f>IF(N347="zákl. přenesená",J347,0)</f>
        <v>0</v>
      </c>
      <c r="BH347" s="201">
        <f>IF(N347="sníž. přenesená",J347,0)</f>
        <v>0</v>
      </c>
      <c r="BI347" s="201">
        <f>IF(N347="nulová",J347,0)</f>
        <v>0</v>
      </c>
      <c r="BJ347" s="19" t="s">
        <v>80</v>
      </c>
      <c r="BK347" s="201">
        <f>ROUND(I347*H347,2)</f>
        <v>0</v>
      </c>
      <c r="BL347" s="19" t="s">
        <v>233</v>
      </c>
      <c r="BM347" s="200" t="s">
        <v>586</v>
      </c>
    </row>
    <row r="348" spans="1:65" s="2" customFormat="1" ht="28.8">
      <c r="A348" s="36"/>
      <c r="B348" s="37"/>
      <c r="C348" s="38"/>
      <c r="D348" s="202" t="s">
        <v>140</v>
      </c>
      <c r="E348" s="38"/>
      <c r="F348" s="203" t="s">
        <v>587</v>
      </c>
      <c r="G348" s="38"/>
      <c r="H348" s="38"/>
      <c r="I348" s="110"/>
      <c r="J348" s="38"/>
      <c r="K348" s="38"/>
      <c r="L348" s="41"/>
      <c r="M348" s="204"/>
      <c r="N348" s="205"/>
      <c r="O348" s="66"/>
      <c r="P348" s="66"/>
      <c r="Q348" s="66"/>
      <c r="R348" s="66"/>
      <c r="S348" s="66"/>
      <c r="T348" s="67"/>
      <c r="U348" s="36"/>
      <c r="V348" s="36"/>
      <c r="W348" s="36"/>
      <c r="X348" s="36"/>
      <c r="Y348" s="36"/>
      <c r="Z348" s="36"/>
      <c r="AA348" s="36"/>
      <c r="AB348" s="36"/>
      <c r="AC348" s="36"/>
      <c r="AD348" s="36"/>
      <c r="AE348" s="36"/>
      <c r="AT348" s="19" t="s">
        <v>140</v>
      </c>
      <c r="AU348" s="19" t="s">
        <v>82</v>
      </c>
    </row>
    <row r="349" spans="1:65" s="13" customFormat="1">
      <c r="B349" s="206"/>
      <c r="C349" s="207"/>
      <c r="D349" s="202" t="s">
        <v>142</v>
      </c>
      <c r="E349" s="208" t="s">
        <v>19</v>
      </c>
      <c r="F349" s="209" t="s">
        <v>389</v>
      </c>
      <c r="G349" s="207"/>
      <c r="H349" s="210">
        <v>3</v>
      </c>
      <c r="I349" s="211"/>
      <c r="J349" s="207"/>
      <c r="K349" s="207"/>
      <c r="L349" s="212"/>
      <c r="M349" s="213"/>
      <c r="N349" s="214"/>
      <c r="O349" s="214"/>
      <c r="P349" s="214"/>
      <c r="Q349" s="214"/>
      <c r="R349" s="214"/>
      <c r="S349" s="214"/>
      <c r="T349" s="215"/>
      <c r="AT349" s="216" t="s">
        <v>142</v>
      </c>
      <c r="AU349" s="216" t="s">
        <v>82</v>
      </c>
      <c r="AV349" s="13" t="s">
        <v>82</v>
      </c>
      <c r="AW349" s="13" t="s">
        <v>33</v>
      </c>
      <c r="AX349" s="13" t="s">
        <v>80</v>
      </c>
      <c r="AY349" s="216" t="s">
        <v>130</v>
      </c>
    </row>
    <row r="350" spans="1:65" s="2" customFormat="1" ht="55.5" customHeight="1">
      <c r="A350" s="36"/>
      <c r="B350" s="37"/>
      <c r="C350" s="189" t="s">
        <v>588</v>
      </c>
      <c r="D350" s="189" t="s">
        <v>133</v>
      </c>
      <c r="E350" s="190" t="s">
        <v>589</v>
      </c>
      <c r="F350" s="191" t="s">
        <v>590</v>
      </c>
      <c r="G350" s="192" t="s">
        <v>164</v>
      </c>
      <c r="H350" s="193">
        <v>128.6</v>
      </c>
      <c r="I350" s="194"/>
      <c r="J350" s="195">
        <f>ROUND(I350*H350,2)</f>
        <v>0</v>
      </c>
      <c r="K350" s="191" t="s">
        <v>19</v>
      </c>
      <c r="L350" s="41"/>
      <c r="M350" s="196" t="s">
        <v>19</v>
      </c>
      <c r="N350" s="197" t="s">
        <v>43</v>
      </c>
      <c r="O350" s="66"/>
      <c r="P350" s="198">
        <f>O350*H350</f>
        <v>0</v>
      </c>
      <c r="Q350" s="198">
        <v>1.5559999999999999E-2</v>
      </c>
      <c r="R350" s="198">
        <f>Q350*H350</f>
        <v>2.0010159999999999</v>
      </c>
      <c r="S350" s="198">
        <v>0</v>
      </c>
      <c r="T350" s="199">
        <f>S350*H350</f>
        <v>0</v>
      </c>
      <c r="U350" s="36"/>
      <c r="V350" s="36"/>
      <c r="W350" s="36"/>
      <c r="X350" s="36"/>
      <c r="Y350" s="36"/>
      <c r="Z350" s="36"/>
      <c r="AA350" s="36"/>
      <c r="AB350" s="36"/>
      <c r="AC350" s="36"/>
      <c r="AD350" s="36"/>
      <c r="AE350" s="36"/>
      <c r="AR350" s="200" t="s">
        <v>233</v>
      </c>
      <c r="AT350" s="200" t="s">
        <v>133</v>
      </c>
      <c r="AU350" s="200" t="s">
        <v>82</v>
      </c>
      <c r="AY350" s="19" t="s">
        <v>130</v>
      </c>
      <c r="BE350" s="201">
        <f>IF(N350="základní",J350,0)</f>
        <v>0</v>
      </c>
      <c r="BF350" s="201">
        <f>IF(N350="snížená",J350,0)</f>
        <v>0</v>
      </c>
      <c r="BG350" s="201">
        <f>IF(N350="zákl. přenesená",J350,0)</f>
        <v>0</v>
      </c>
      <c r="BH350" s="201">
        <f>IF(N350="sníž. přenesená",J350,0)</f>
        <v>0</v>
      </c>
      <c r="BI350" s="201">
        <f>IF(N350="nulová",J350,0)</f>
        <v>0</v>
      </c>
      <c r="BJ350" s="19" t="s">
        <v>80</v>
      </c>
      <c r="BK350" s="201">
        <f>ROUND(I350*H350,2)</f>
        <v>0</v>
      </c>
      <c r="BL350" s="19" t="s">
        <v>233</v>
      </c>
      <c r="BM350" s="200" t="s">
        <v>591</v>
      </c>
    </row>
    <row r="351" spans="1:65" s="2" customFormat="1" ht="57.6">
      <c r="A351" s="36"/>
      <c r="B351" s="37"/>
      <c r="C351" s="38"/>
      <c r="D351" s="202" t="s">
        <v>140</v>
      </c>
      <c r="E351" s="38"/>
      <c r="F351" s="203" t="s">
        <v>592</v>
      </c>
      <c r="G351" s="38"/>
      <c r="H351" s="38"/>
      <c r="I351" s="110"/>
      <c r="J351" s="38"/>
      <c r="K351" s="38"/>
      <c r="L351" s="41"/>
      <c r="M351" s="204"/>
      <c r="N351" s="205"/>
      <c r="O351" s="66"/>
      <c r="P351" s="66"/>
      <c r="Q351" s="66"/>
      <c r="R351" s="66"/>
      <c r="S351" s="66"/>
      <c r="T351" s="67"/>
      <c r="U351" s="36"/>
      <c r="V351" s="36"/>
      <c r="W351" s="36"/>
      <c r="X351" s="36"/>
      <c r="Y351" s="36"/>
      <c r="Z351" s="36"/>
      <c r="AA351" s="36"/>
      <c r="AB351" s="36"/>
      <c r="AC351" s="36"/>
      <c r="AD351" s="36"/>
      <c r="AE351" s="36"/>
      <c r="AT351" s="19" t="s">
        <v>140</v>
      </c>
      <c r="AU351" s="19" t="s">
        <v>82</v>
      </c>
    </row>
    <row r="352" spans="1:65" s="14" customFormat="1">
      <c r="B352" s="227"/>
      <c r="C352" s="228"/>
      <c r="D352" s="202" t="s">
        <v>142</v>
      </c>
      <c r="E352" s="229" t="s">
        <v>19</v>
      </c>
      <c r="F352" s="230" t="s">
        <v>593</v>
      </c>
      <c r="G352" s="228"/>
      <c r="H352" s="229" t="s">
        <v>19</v>
      </c>
      <c r="I352" s="231"/>
      <c r="J352" s="228"/>
      <c r="K352" s="228"/>
      <c r="L352" s="232"/>
      <c r="M352" s="233"/>
      <c r="N352" s="234"/>
      <c r="O352" s="234"/>
      <c r="P352" s="234"/>
      <c r="Q352" s="234"/>
      <c r="R352" s="234"/>
      <c r="S352" s="234"/>
      <c r="T352" s="235"/>
      <c r="AT352" s="236" t="s">
        <v>142</v>
      </c>
      <c r="AU352" s="236" t="s">
        <v>82</v>
      </c>
      <c r="AV352" s="14" t="s">
        <v>80</v>
      </c>
      <c r="AW352" s="14" t="s">
        <v>33</v>
      </c>
      <c r="AX352" s="14" t="s">
        <v>72</v>
      </c>
      <c r="AY352" s="236" t="s">
        <v>130</v>
      </c>
    </row>
    <row r="353" spans="1:65" s="13" customFormat="1">
      <c r="B353" s="206"/>
      <c r="C353" s="207"/>
      <c r="D353" s="202" t="s">
        <v>142</v>
      </c>
      <c r="E353" s="208" t="s">
        <v>19</v>
      </c>
      <c r="F353" s="209" t="s">
        <v>594</v>
      </c>
      <c r="G353" s="207"/>
      <c r="H353" s="210">
        <v>23.085000000000001</v>
      </c>
      <c r="I353" s="211"/>
      <c r="J353" s="207"/>
      <c r="K353" s="207"/>
      <c r="L353" s="212"/>
      <c r="M353" s="213"/>
      <c r="N353" s="214"/>
      <c r="O353" s="214"/>
      <c r="P353" s="214"/>
      <c r="Q353" s="214"/>
      <c r="R353" s="214"/>
      <c r="S353" s="214"/>
      <c r="T353" s="215"/>
      <c r="AT353" s="216" t="s">
        <v>142</v>
      </c>
      <c r="AU353" s="216" t="s">
        <v>82</v>
      </c>
      <c r="AV353" s="13" t="s">
        <v>82</v>
      </c>
      <c r="AW353" s="13" t="s">
        <v>33</v>
      </c>
      <c r="AX353" s="13" t="s">
        <v>72</v>
      </c>
      <c r="AY353" s="216" t="s">
        <v>130</v>
      </c>
    </row>
    <row r="354" spans="1:65" s="13" customFormat="1" ht="20.399999999999999">
      <c r="B354" s="206"/>
      <c r="C354" s="207"/>
      <c r="D354" s="202" t="s">
        <v>142</v>
      </c>
      <c r="E354" s="208" t="s">
        <v>19</v>
      </c>
      <c r="F354" s="209" t="s">
        <v>595</v>
      </c>
      <c r="G354" s="207"/>
      <c r="H354" s="210">
        <v>45.290999999999997</v>
      </c>
      <c r="I354" s="211"/>
      <c r="J354" s="207"/>
      <c r="K354" s="207"/>
      <c r="L354" s="212"/>
      <c r="M354" s="213"/>
      <c r="N354" s="214"/>
      <c r="O354" s="214"/>
      <c r="P354" s="214"/>
      <c r="Q354" s="214"/>
      <c r="R354" s="214"/>
      <c r="S354" s="214"/>
      <c r="T354" s="215"/>
      <c r="AT354" s="216" t="s">
        <v>142</v>
      </c>
      <c r="AU354" s="216" t="s">
        <v>82</v>
      </c>
      <c r="AV354" s="13" t="s">
        <v>82</v>
      </c>
      <c r="AW354" s="13" t="s">
        <v>33</v>
      </c>
      <c r="AX354" s="13" t="s">
        <v>72</v>
      </c>
      <c r="AY354" s="216" t="s">
        <v>130</v>
      </c>
    </row>
    <row r="355" spans="1:65" s="13" customFormat="1" ht="20.399999999999999">
      <c r="B355" s="206"/>
      <c r="C355" s="207"/>
      <c r="D355" s="202" t="s">
        <v>142</v>
      </c>
      <c r="E355" s="208" t="s">
        <v>19</v>
      </c>
      <c r="F355" s="209" t="s">
        <v>596</v>
      </c>
      <c r="G355" s="207"/>
      <c r="H355" s="210">
        <v>60.223999999999997</v>
      </c>
      <c r="I355" s="211"/>
      <c r="J355" s="207"/>
      <c r="K355" s="207"/>
      <c r="L355" s="212"/>
      <c r="M355" s="213"/>
      <c r="N355" s="214"/>
      <c r="O355" s="214"/>
      <c r="P355" s="214"/>
      <c r="Q355" s="214"/>
      <c r="R355" s="214"/>
      <c r="S355" s="214"/>
      <c r="T355" s="215"/>
      <c r="AT355" s="216" t="s">
        <v>142</v>
      </c>
      <c r="AU355" s="216" t="s">
        <v>82</v>
      </c>
      <c r="AV355" s="13" t="s">
        <v>82</v>
      </c>
      <c r="AW355" s="13" t="s">
        <v>33</v>
      </c>
      <c r="AX355" s="13" t="s">
        <v>72</v>
      </c>
      <c r="AY355" s="216" t="s">
        <v>130</v>
      </c>
    </row>
    <row r="356" spans="1:65" s="15" customFormat="1">
      <c r="B356" s="237"/>
      <c r="C356" s="238"/>
      <c r="D356" s="202" t="s">
        <v>142</v>
      </c>
      <c r="E356" s="239" t="s">
        <v>19</v>
      </c>
      <c r="F356" s="240" t="s">
        <v>171</v>
      </c>
      <c r="G356" s="238"/>
      <c r="H356" s="241">
        <v>128.6</v>
      </c>
      <c r="I356" s="242"/>
      <c r="J356" s="238"/>
      <c r="K356" s="238"/>
      <c r="L356" s="243"/>
      <c r="M356" s="244"/>
      <c r="N356" s="245"/>
      <c r="O356" s="245"/>
      <c r="P356" s="245"/>
      <c r="Q356" s="245"/>
      <c r="R356" s="245"/>
      <c r="S356" s="245"/>
      <c r="T356" s="246"/>
      <c r="AT356" s="247" t="s">
        <v>142</v>
      </c>
      <c r="AU356" s="247" t="s">
        <v>82</v>
      </c>
      <c r="AV356" s="15" t="s">
        <v>138</v>
      </c>
      <c r="AW356" s="15" t="s">
        <v>33</v>
      </c>
      <c r="AX356" s="15" t="s">
        <v>80</v>
      </c>
      <c r="AY356" s="247" t="s">
        <v>130</v>
      </c>
    </row>
    <row r="357" spans="1:65" s="2" customFormat="1" ht="16.5" customHeight="1">
      <c r="A357" s="36"/>
      <c r="B357" s="37"/>
      <c r="C357" s="189" t="s">
        <v>597</v>
      </c>
      <c r="D357" s="189" t="s">
        <v>133</v>
      </c>
      <c r="E357" s="190" t="s">
        <v>598</v>
      </c>
      <c r="F357" s="191" t="s">
        <v>599</v>
      </c>
      <c r="G357" s="192" t="s">
        <v>241</v>
      </c>
      <c r="H357" s="193">
        <v>18.600000000000001</v>
      </c>
      <c r="I357" s="194"/>
      <c r="J357" s="195">
        <f>ROUND(I357*H357,2)</f>
        <v>0</v>
      </c>
      <c r="K357" s="191" t="s">
        <v>19</v>
      </c>
      <c r="L357" s="41"/>
      <c r="M357" s="196" t="s">
        <v>19</v>
      </c>
      <c r="N357" s="197" t="s">
        <v>43</v>
      </c>
      <c r="O357" s="66"/>
      <c r="P357" s="198">
        <f>O357*H357</f>
        <v>0</v>
      </c>
      <c r="Q357" s="198">
        <v>1.4999999999999999E-4</v>
      </c>
      <c r="R357" s="198">
        <f>Q357*H357</f>
        <v>2.7899999999999999E-3</v>
      </c>
      <c r="S357" s="198">
        <v>0</v>
      </c>
      <c r="T357" s="199">
        <f>S357*H357</f>
        <v>0</v>
      </c>
      <c r="U357" s="36"/>
      <c r="V357" s="36"/>
      <c r="W357" s="36"/>
      <c r="X357" s="36"/>
      <c r="Y357" s="36"/>
      <c r="Z357" s="36"/>
      <c r="AA357" s="36"/>
      <c r="AB357" s="36"/>
      <c r="AC357" s="36"/>
      <c r="AD357" s="36"/>
      <c r="AE357" s="36"/>
      <c r="AR357" s="200" t="s">
        <v>233</v>
      </c>
      <c r="AT357" s="200" t="s">
        <v>133</v>
      </c>
      <c r="AU357" s="200" t="s">
        <v>82</v>
      </c>
      <c r="AY357" s="19" t="s">
        <v>130</v>
      </c>
      <c r="BE357" s="201">
        <f>IF(N357="základní",J357,0)</f>
        <v>0</v>
      </c>
      <c r="BF357" s="201">
        <f>IF(N357="snížená",J357,0)</f>
        <v>0</v>
      </c>
      <c r="BG357" s="201">
        <f>IF(N357="zákl. přenesená",J357,0)</f>
        <v>0</v>
      </c>
      <c r="BH357" s="201">
        <f>IF(N357="sníž. přenesená",J357,0)</f>
        <v>0</v>
      </c>
      <c r="BI357" s="201">
        <f>IF(N357="nulová",J357,0)</f>
        <v>0</v>
      </c>
      <c r="BJ357" s="19" t="s">
        <v>80</v>
      </c>
      <c r="BK357" s="201">
        <f>ROUND(I357*H357,2)</f>
        <v>0</v>
      </c>
      <c r="BL357" s="19" t="s">
        <v>233</v>
      </c>
      <c r="BM357" s="200" t="s">
        <v>600</v>
      </c>
    </row>
    <row r="358" spans="1:65" s="2" customFormat="1">
      <c r="A358" s="36"/>
      <c r="B358" s="37"/>
      <c r="C358" s="38"/>
      <c r="D358" s="202" t="s">
        <v>140</v>
      </c>
      <c r="E358" s="38"/>
      <c r="F358" s="203" t="s">
        <v>599</v>
      </c>
      <c r="G358" s="38"/>
      <c r="H358" s="38"/>
      <c r="I358" s="110"/>
      <c r="J358" s="38"/>
      <c r="K358" s="38"/>
      <c r="L358" s="41"/>
      <c r="M358" s="204"/>
      <c r="N358" s="205"/>
      <c r="O358" s="66"/>
      <c r="P358" s="66"/>
      <c r="Q358" s="66"/>
      <c r="R358" s="66"/>
      <c r="S358" s="66"/>
      <c r="T358" s="67"/>
      <c r="U358" s="36"/>
      <c r="V358" s="36"/>
      <c r="W358" s="36"/>
      <c r="X358" s="36"/>
      <c r="Y358" s="36"/>
      <c r="Z358" s="36"/>
      <c r="AA358" s="36"/>
      <c r="AB358" s="36"/>
      <c r="AC358" s="36"/>
      <c r="AD358" s="36"/>
      <c r="AE358" s="36"/>
      <c r="AT358" s="19" t="s">
        <v>140</v>
      </c>
      <c r="AU358" s="19" t="s">
        <v>82</v>
      </c>
    </row>
    <row r="359" spans="1:65" s="13" customFormat="1" ht="20.399999999999999">
      <c r="B359" s="206"/>
      <c r="C359" s="207"/>
      <c r="D359" s="202" t="s">
        <v>142</v>
      </c>
      <c r="E359" s="208" t="s">
        <v>19</v>
      </c>
      <c r="F359" s="209" t="s">
        <v>601</v>
      </c>
      <c r="G359" s="207"/>
      <c r="H359" s="210">
        <v>18.600000000000001</v>
      </c>
      <c r="I359" s="211"/>
      <c r="J359" s="207"/>
      <c r="K359" s="207"/>
      <c r="L359" s="212"/>
      <c r="M359" s="213"/>
      <c r="N359" s="214"/>
      <c r="O359" s="214"/>
      <c r="P359" s="214"/>
      <c r="Q359" s="214"/>
      <c r="R359" s="214"/>
      <c r="S359" s="214"/>
      <c r="T359" s="215"/>
      <c r="AT359" s="216" t="s">
        <v>142</v>
      </c>
      <c r="AU359" s="216" t="s">
        <v>82</v>
      </c>
      <c r="AV359" s="13" t="s">
        <v>82</v>
      </c>
      <c r="AW359" s="13" t="s">
        <v>33</v>
      </c>
      <c r="AX359" s="13" t="s">
        <v>80</v>
      </c>
      <c r="AY359" s="216" t="s">
        <v>130</v>
      </c>
    </row>
    <row r="360" spans="1:65" s="2" customFormat="1" ht="21.75" customHeight="1">
      <c r="A360" s="36"/>
      <c r="B360" s="37"/>
      <c r="C360" s="189" t="s">
        <v>602</v>
      </c>
      <c r="D360" s="189" t="s">
        <v>133</v>
      </c>
      <c r="E360" s="190" t="s">
        <v>603</v>
      </c>
      <c r="F360" s="191" t="s">
        <v>604</v>
      </c>
      <c r="G360" s="192" t="s">
        <v>485</v>
      </c>
      <c r="H360" s="193">
        <v>2.9609999999999999</v>
      </c>
      <c r="I360" s="194"/>
      <c r="J360" s="195">
        <f>ROUND(I360*H360,2)</f>
        <v>0</v>
      </c>
      <c r="K360" s="191" t="s">
        <v>137</v>
      </c>
      <c r="L360" s="41"/>
      <c r="M360" s="196" t="s">
        <v>19</v>
      </c>
      <c r="N360" s="197" t="s">
        <v>43</v>
      </c>
      <c r="O360" s="66"/>
      <c r="P360" s="198">
        <f>O360*H360</f>
        <v>0</v>
      </c>
      <c r="Q360" s="198">
        <v>0</v>
      </c>
      <c r="R360" s="198">
        <f>Q360*H360</f>
        <v>0</v>
      </c>
      <c r="S360" s="198">
        <v>0</v>
      </c>
      <c r="T360" s="199">
        <f>S360*H360</f>
        <v>0</v>
      </c>
      <c r="U360" s="36"/>
      <c r="V360" s="36"/>
      <c r="W360" s="36"/>
      <c r="X360" s="36"/>
      <c r="Y360" s="36"/>
      <c r="Z360" s="36"/>
      <c r="AA360" s="36"/>
      <c r="AB360" s="36"/>
      <c r="AC360" s="36"/>
      <c r="AD360" s="36"/>
      <c r="AE360" s="36"/>
      <c r="AR360" s="200" t="s">
        <v>233</v>
      </c>
      <c r="AT360" s="200" t="s">
        <v>133</v>
      </c>
      <c r="AU360" s="200" t="s">
        <v>82</v>
      </c>
      <c r="AY360" s="19" t="s">
        <v>130</v>
      </c>
      <c r="BE360" s="201">
        <f>IF(N360="základní",J360,0)</f>
        <v>0</v>
      </c>
      <c r="BF360" s="201">
        <f>IF(N360="snížená",J360,0)</f>
        <v>0</v>
      </c>
      <c r="BG360" s="201">
        <f>IF(N360="zákl. přenesená",J360,0)</f>
        <v>0</v>
      </c>
      <c r="BH360" s="201">
        <f>IF(N360="sníž. přenesená",J360,0)</f>
        <v>0</v>
      </c>
      <c r="BI360" s="201">
        <f>IF(N360="nulová",J360,0)</f>
        <v>0</v>
      </c>
      <c r="BJ360" s="19" t="s">
        <v>80</v>
      </c>
      <c r="BK360" s="201">
        <f>ROUND(I360*H360,2)</f>
        <v>0</v>
      </c>
      <c r="BL360" s="19" t="s">
        <v>233</v>
      </c>
      <c r="BM360" s="200" t="s">
        <v>605</v>
      </c>
    </row>
    <row r="361" spans="1:65" s="2" customFormat="1" ht="48">
      <c r="A361" s="36"/>
      <c r="B361" s="37"/>
      <c r="C361" s="38"/>
      <c r="D361" s="202" t="s">
        <v>140</v>
      </c>
      <c r="E361" s="38"/>
      <c r="F361" s="203" t="s">
        <v>606</v>
      </c>
      <c r="G361" s="38"/>
      <c r="H361" s="38"/>
      <c r="I361" s="110"/>
      <c r="J361" s="38"/>
      <c r="K361" s="38"/>
      <c r="L361" s="41"/>
      <c r="M361" s="204"/>
      <c r="N361" s="205"/>
      <c r="O361" s="66"/>
      <c r="P361" s="66"/>
      <c r="Q361" s="66"/>
      <c r="R361" s="66"/>
      <c r="S361" s="66"/>
      <c r="T361" s="67"/>
      <c r="U361" s="36"/>
      <c r="V361" s="36"/>
      <c r="W361" s="36"/>
      <c r="X361" s="36"/>
      <c r="Y361" s="36"/>
      <c r="Z361" s="36"/>
      <c r="AA361" s="36"/>
      <c r="AB361" s="36"/>
      <c r="AC361" s="36"/>
      <c r="AD361" s="36"/>
      <c r="AE361" s="36"/>
      <c r="AT361" s="19" t="s">
        <v>140</v>
      </c>
      <c r="AU361" s="19" t="s">
        <v>82</v>
      </c>
    </row>
    <row r="362" spans="1:65" s="12" customFormat="1" ht="22.8" customHeight="1">
      <c r="B362" s="173"/>
      <c r="C362" s="174"/>
      <c r="D362" s="175" t="s">
        <v>71</v>
      </c>
      <c r="E362" s="187" t="s">
        <v>607</v>
      </c>
      <c r="F362" s="187" t="s">
        <v>608</v>
      </c>
      <c r="G362" s="174"/>
      <c r="H362" s="174"/>
      <c r="I362" s="177"/>
      <c r="J362" s="188">
        <f>BK362</f>
        <v>0</v>
      </c>
      <c r="K362" s="174"/>
      <c r="L362" s="179"/>
      <c r="M362" s="180"/>
      <c r="N362" s="181"/>
      <c r="O362" s="181"/>
      <c r="P362" s="182">
        <f>SUM(P363:P388)</f>
        <v>0</v>
      </c>
      <c r="Q362" s="181"/>
      <c r="R362" s="182">
        <f>SUM(R363:R388)</f>
        <v>3.5131752499999997</v>
      </c>
      <c r="S362" s="181"/>
      <c r="T362" s="183">
        <f>SUM(T363:T388)</f>
        <v>0</v>
      </c>
      <c r="AR362" s="184" t="s">
        <v>82</v>
      </c>
      <c r="AT362" s="185" t="s">
        <v>71</v>
      </c>
      <c r="AU362" s="185" t="s">
        <v>80</v>
      </c>
      <c r="AY362" s="184" t="s">
        <v>130</v>
      </c>
      <c r="BK362" s="186">
        <f>SUM(BK363:BK388)</f>
        <v>0</v>
      </c>
    </row>
    <row r="363" spans="1:65" s="2" customFormat="1" ht="21.75" customHeight="1">
      <c r="A363" s="36"/>
      <c r="B363" s="37"/>
      <c r="C363" s="189" t="s">
        <v>609</v>
      </c>
      <c r="D363" s="189" t="s">
        <v>133</v>
      </c>
      <c r="E363" s="190" t="s">
        <v>610</v>
      </c>
      <c r="F363" s="191" t="s">
        <v>611</v>
      </c>
      <c r="G363" s="192" t="s">
        <v>164</v>
      </c>
      <c r="H363" s="193">
        <v>11.285</v>
      </c>
      <c r="I363" s="194"/>
      <c r="J363" s="195">
        <f>ROUND(I363*H363,2)</f>
        <v>0</v>
      </c>
      <c r="K363" s="191" t="s">
        <v>19</v>
      </c>
      <c r="L363" s="41"/>
      <c r="M363" s="196" t="s">
        <v>19</v>
      </c>
      <c r="N363" s="197" t="s">
        <v>43</v>
      </c>
      <c r="O363" s="66"/>
      <c r="P363" s="198">
        <f>O363*H363</f>
        <v>0</v>
      </c>
      <c r="Q363" s="198">
        <v>2.4649999999999998E-2</v>
      </c>
      <c r="R363" s="198">
        <f>Q363*H363</f>
        <v>0.27817524999999999</v>
      </c>
      <c r="S363" s="198">
        <v>0</v>
      </c>
      <c r="T363" s="199">
        <f>S363*H363</f>
        <v>0</v>
      </c>
      <c r="U363" s="36"/>
      <c r="V363" s="36"/>
      <c r="W363" s="36"/>
      <c r="X363" s="36"/>
      <c r="Y363" s="36"/>
      <c r="Z363" s="36"/>
      <c r="AA363" s="36"/>
      <c r="AB363" s="36"/>
      <c r="AC363" s="36"/>
      <c r="AD363" s="36"/>
      <c r="AE363" s="36"/>
      <c r="AR363" s="200" t="s">
        <v>233</v>
      </c>
      <c r="AT363" s="200" t="s">
        <v>133</v>
      </c>
      <c r="AU363" s="200" t="s">
        <v>82</v>
      </c>
      <c r="AY363" s="19" t="s">
        <v>130</v>
      </c>
      <c r="BE363" s="201">
        <f>IF(N363="základní",J363,0)</f>
        <v>0</v>
      </c>
      <c r="BF363" s="201">
        <f>IF(N363="snížená",J363,0)</f>
        <v>0</v>
      </c>
      <c r="BG363" s="201">
        <f>IF(N363="zákl. přenesená",J363,0)</f>
        <v>0</v>
      </c>
      <c r="BH363" s="201">
        <f>IF(N363="sníž. přenesená",J363,0)</f>
        <v>0</v>
      </c>
      <c r="BI363" s="201">
        <f>IF(N363="nulová",J363,0)</f>
        <v>0</v>
      </c>
      <c r="BJ363" s="19" t="s">
        <v>80</v>
      </c>
      <c r="BK363" s="201">
        <f>ROUND(I363*H363,2)</f>
        <v>0</v>
      </c>
      <c r="BL363" s="19" t="s">
        <v>233</v>
      </c>
      <c r="BM363" s="200" t="s">
        <v>612</v>
      </c>
    </row>
    <row r="364" spans="1:65" s="2" customFormat="1" ht="19.2">
      <c r="A364" s="36"/>
      <c r="B364" s="37"/>
      <c r="C364" s="38"/>
      <c r="D364" s="202" t="s">
        <v>140</v>
      </c>
      <c r="E364" s="38"/>
      <c r="F364" s="203" t="s">
        <v>613</v>
      </c>
      <c r="G364" s="38"/>
      <c r="H364" s="38"/>
      <c r="I364" s="110"/>
      <c r="J364" s="38"/>
      <c r="K364" s="38"/>
      <c r="L364" s="41"/>
      <c r="M364" s="204"/>
      <c r="N364" s="205"/>
      <c r="O364" s="66"/>
      <c r="P364" s="66"/>
      <c r="Q364" s="66"/>
      <c r="R364" s="66"/>
      <c r="S364" s="66"/>
      <c r="T364" s="67"/>
      <c r="U364" s="36"/>
      <c r="V364" s="36"/>
      <c r="W364" s="36"/>
      <c r="X364" s="36"/>
      <c r="Y364" s="36"/>
      <c r="Z364" s="36"/>
      <c r="AA364" s="36"/>
      <c r="AB364" s="36"/>
      <c r="AC364" s="36"/>
      <c r="AD364" s="36"/>
      <c r="AE364" s="36"/>
      <c r="AT364" s="19" t="s">
        <v>140</v>
      </c>
      <c r="AU364" s="19" t="s">
        <v>82</v>
      </c>
    </row>
    <row r="365" spans="1:65" s="13" customFormat="1">
      <c r="B365" s="206"/>
      <c r="C365" s="207"/>
      <c r="D365" s="202" t="s">
        <v>142</v>
      </c>
      <c r="E365" s="208" t="s">
        <v>19</v>
      </c>
      <c r="F365" s="209" t="s">
        <v>614</v>
      </c>
      <c r="G365" s="207"/>
      <c r="H365" s="210">
        <v>11.285</v>
      </c>
      <c r="I365" s="211"/>
      <c r="J365" s="207"/>
      <c r="K365" s="207"/>
      <c r="L365" s="212"/>
      <c r="M365" s="213"/>
      <c r="N365" s="214"/>
      <c r="O365" s="214"/>
      <c r="P365" s="214"/>
      <c r="Q365" s="214"/>
      <c r="R365" s="214"/>
      <c r="S365" s="214"/>
      <c r="T365" s="215"/>
      <c r="AT365" s="216" t="s">
        <v>142</v>
      </c>
      <c r="AU365" s="216" t="s">
        <v>82</v>
      </c>
      <c r="AV365" s="13" t="s">
        <v>82</v>
      </c>
      <c r="AW365" s="13" t="s">
        <v>33</v>
      </c>
      <c r="AX365" s="13" t="s">
        <v>80</v>
      </c>
      <c r="AY365" s="216" t="s">
        <v>130</v>
      </c>
    </row>
    <row r="366" spans="1:65" s="2" customFormat="1" ht="21.75" customHeight="1">
      <c r="A366" s="36"/>
      <c r="B366" s="37"/>
      <c r="C366" s="189" t="s">
        <v>615</v>
      </c>
      <c r="D366" s="189" t="s">
        <v>133</v>
      </c>
      <c r="E366" s="190" t="s">
        <v>616</v>
      </c>
      <c r="F366" s="191" t="s">
        <v>617</v>
      </c>
      <c r="G366" s="192" t="s">
        <v>164</v>
      </c>
      <c r="H366" s="193">
        <v>11.285</v>
      </c>
      <c r="I366" s="194"/>
      <c r="J366" s="195">
        <f>ROUND(I366*H366,2)</f>
        <v>0</v>
      </c>
      <c r="K366" s="191" t="s">
        <v>137</v>
      </c>
      <c r="L366" s="41"/>
      <c r="M366" s="196" t="s">
        <v>19</v>
      </c>
      <c r="N366" s="197" t="s">
        <v>43</v>
      </c>
      <c r="O366" s="66"/>
      <c r="P366" s="198">
        <f>O366*H366</f>
        <v>0</v>
      </c>
      <c r="Q366" s="198">
        <v>0</v>
      </c>
      <c r="R366" s="198">
        <f>Q366*H366</f>
        <v>0</v>
      </c>
      <c r="S366" s="198">
        <v>0</v>
      </c>
      <c r="T366" s="199">
        <f>S366*H366</f>
        <v>0</v>
      </c>
      <c r="U366" s="36"/>
      <c r="V366" s="36"/>
      <c r="W366" s="36"/>
      <c r="X366" s="36"/>
      <c r="Y366" s="36"/>
      <c r="Z366" s="36"/>
      <c r="AA366" s="36"/>
      <c r="AB366" s="36"/>
      <c r="AC366" s="36"/>
      <c r="AD366" s="36"/>
      <c r="AE366" s="36"/>
      <c r="AR366" s="200" t="s">
        <v>233</v>
      </c>
      <c r="AT366" s="200" t="s">
        <v>133</v>
      </c>
      <c r="AU366" s="200" t="s">
        <v>82</v>
      </c>
      <c r="AY366" s="19" t="s">
        <v>130</v>
      </c>
      <c r="BE366" s="201">
        <f>IF(N366="základní",J366,0)</f>
        <v>0</v>
      </c>
      <c r="BF366" s="201">
        <f>IF(N366="snížená",J366,0)</f>
        <v>0</v>
      </c>
      <c r="BG366" s="201">
        <f>IF(N366="zákl. přenesená",J366,0)</f>
        <v>0</v>
      </c>
      <c r="BH366" s="201">
        <f>IF(N366="sníž. přenesená",J366,0)</f>
        <v>0</v>
      </c>
      <c r="BI366" s="201">
        <f>IF(N366="nulová",J366,0)</f>
        <v>0</v>
      </c>
      <c r="BJ366" s="19" t="s">
        <v>80</v>
      </c>
      <c r="BK366" s="201">
        <f>ROUND(I366*H366,2)</f>
        <v>0</v>
      </c>
      <c r="BL366" s="19" t="s">
        <v>233</v>
      </c>
      <c r="BM366" s="200" t="s">
        <v>618</v>
      </c>
    </row>
    <row r="367" spans="1:65" s="2" customFormat="1" ht="19.2">
      <c r="A367" s="36"/>
      <c r="B367" s="37"/>
      <c r="C367" s="38"/>
      <c r="D367" s="202" t="s">
        <v>140</v>
      </c>
      <c r="E367" s="38"/>
      <c r="F367" s="203" t="s">
        <v>619</v>
      </c>
      <c r="G367" s="38"/>
      <c r="H367" s="38"/>
      <c r="I367" s="110"/>
      <c r="J367" s="38"/>
      <c r="K367" s="38"/>
      <c r="L367" s="41"/>
      <c r="M367" s="204"/>
      <c r="N367" s="205"/>
      <c r="O367" s="66"/>
      <c r="P367" s="66"/>
      <c r="Q367" s="66"/>
      <c r="R367" s="66"/>
      <c r="S367" s="66"/>
      <c r="T367" s="67"/>
      <c r="U367" s="36"/>
      <c r="V367" s="36"/>
      <c r="W367" s="36"/>
      <c r="X367" s="36"/>
      <c r="Y367" s="36"/>
      <c r="Z367" s="36"/>
      <c r="AA367" s="36"/>
      <c r="AB367" s="36"/>
      <c r="AC367" s="36"/>
      <c r="AD367" s="36"/>
      <c r="AE367" s="36"/>
      <c r="AT367" s="19" t="s">
        <v>140</v>
      </c>
      <c r="AU367" s="19" t="s">
        <v>82</v>
      </c>
    </row>
    <row r="368" spans="1:65" s="2" customFormat="1" ht="55.5" customHeight="1">
      <c r="A368" s="36"/>
      <c r="B368" s="37"/>
      <c r="C368" s="189" t="s">
        <v>620</v>
      </c>
      <c r="D368" s="189" t="s">
        <v>133</v>
      </c>
      <c r="E368" s="190" t="s">
        <v>621</v>
      </c>
      <c r="F368" s="191" t="s">
        <v>622</v>
      </c>
      <c r="G368" s="192" t="s">
        <v>623</v>
      </c>
      <c r="H368" s="193">
        <v>2</v>
      </c>
      <c r="I368" s="194"/>
      <c r="J368" s="195">
        <f>ROUND(I368*H368,2)</f>
        <v>0</v>
      </c>
      <c r="K368" s="191" t="s">
        <v>19</v>
      </c>
      <c r="L368" s="41"/>
      <c r="M368" s="196" t="s">
        <v>19</v>
      </c>
      <c r="N368" s="197" t="s">
        <v>43</v>
      </c>
      <c r="O368" s="66"/>
      <c r="P368" s="198">
        <f>O368*H368</f>
        <v>0</v>
      </c>
      <c r="Q368" s="198">
        <v>0.125</v>
      </c>
      <c r="R368" s="198">
        <f>Q368*H368</f>
        <v>0.25</v>
      </c>
      <c r="S368" s="198">
        <v>0</v>
      </c>
      <c r="T368" s="199">
        <f>S368*H368</f>
        <v>0</v>
      </c>
      <c r="U368" s="36"/>
      <c r="V368" s="36"/>
      <c r="W368" s="36"/>
      <c r="X368" s="36"/>
      <c r="Y368" s="36"/>
      <c r="Z368" s="36"/>
      <c r="AA368" s="36"/>
      <c r="AB368" s="36"/>
      <c r="AC368" s="36"/>
      <c r="AD368" s="36"/>
      <c r="AE368" s="36"/>
      <c r="AR368" s="200" t="s">
        <v>233</v>
      </c>
      <c r="AT368" s="200" t="s">
        <v>133</v>
      </c>
      <c r="AU368" s="200" t="s">
        <v>82</v>
      </c>
      <c r="AY368" s="19" t="s">
        <v>130</v>
      </c>
      <c r="BE368" s="201">
        <f>IF(N368="základní",J368,0)</f>
        <v>0</v>
      </c>
      <c r="BF368" s="201">
        <f>IF(N368="snížená",J368,0)</f>
        <v>0</v>
      </c>
      <c r="BG368" s="201">
        <f>IF(N368="zákl. přenesená",J368,0)</f>
        <v>0</v>
      </c>
      <c r="BH368" s="201">
        <f>IF(N368="sníž. přenesená",J368,0)</f>
        <v>0</v>
      </c>
      <c r="BI368" s="201">
        <f>IF(N368="nulová",J368,0)</f>
        <v>0</v>
      </c>
      <c r="BJ368" s="19" t="s">
        <v>80</v>
      </c>
      <c r="BK368" s="201">
        <f>ROUND(I368*H368,2)</f>
        <v>0</v>
      </c>
      <c r="BL368" s="19" t="s">
        <v>233</v>
      </c>
      <c r="BM368" s="200" t="s">
        <v>624</v>
      </c>
    </row>
    <row r="369" spans="1:65" s="2" customFormat="1" ht="67.2">
      <c r="A369" s="36"/>
      <c r="B369" s="37"/>
      <c r="C369" s="38"/>
      <c r="D369" s="202" t="s">
        <v>140</v>
      </c>
      <c r="E369" s="38"/>
      <c r="F369" s="203" t="s">
        <v>625</v>
      </c>
      <c r="G369" s="38"/>
      <c r="H369" s="38"/>
      <c r="I369" s="110"/>
      <c r="J369" s="38"/>
      <c r="K369" s="38"/>
      <c r="L369" s="41"/>
      <c r="M369" s="204"/>
      <c r="N369" s="205"/>
      <c r="O369" s="66"/>
      <c r="P369" s="66"/>
      <c r="Q369" s="66"/>
      <c r="R369" s="66"/>
      <c r="S369" s="66"/>
      <c r="T369" s="67"/>
      <c r="U369" s="36"/>
      <c r="V369" s="36"/>
      <c r="W369" s="36"/>
      <c r="X369" s="36"/>
      <c r="Y369" s="36"/>
      <c r="Z369" s="36"/>
      <c r="AA369" s="36"/>
      <c r="AB369" s="36"/>
      <c r="AC369" s="36"/>
      <c r="AD369" s="36"/>
      <c r="AE369" s="36"/>
      <c r="AT369" s="19" t="s">
        <v>140</v>
      </c>
      <c r="AU369" s="19" t="s">
        <v>82</v>
      </c>
    </row>
    <row r="370" spans="1:65" s="2" customFormat="1" ht="55.5" customHeight="1">
      <c r="A370" s="36"/>
      <c r="B370" s="37"/>
      <c r="C370" s="189" t="s">
        <v>626</v>
      </c>
      <c r="D370" s="189" t="s">
        <v>133</v>
      </c>
      <c r="E370" s="190" t="s">
        <v>627</v>
      </c>
      <c r="F370" s="191" t="s">
        <v>628</v>
      </c>
      <c r="G370" s="192" t="s">
        <v>623</v>
      </c>
      <c r="H370" s="193">
        <v>1</v>
      </c>
      <c r="I370" s="194"/>
      <c r="J370" s="195">
        <f>ROUND(I370*H370,2)</f>
        <v>0</v>
      </c>
      <c r="K370" s="191" t="s">
        <v>19</v>
      </c>
      <c r="L370" s="41"/>
      <c r="M370" s="196" t="s">
        <v>19</v>
      </c>
      <c r="N370" s="197" t="s">
        <v>43</v>
      </c>
      <c r="O370" s="66"/>
      <c r="P370" s="198">
        <f>O370*H370</f>
        <v>0</v>
      </c>
      <c r="Q370" s="198">
        <v>0.08</v>
      </c>
      <c r="R370" s="198">
        <f>Q370*H370</f>
        <v>0.08</v>
      </c>
      <c r="S370" s="198">
        <v>0</v>
      </c>
      <c r="T370" s="199">
        <f>S370*H370</f>
        <v>0</v>
      </c>
      <c r="U370" s="36"/>
      <c r="V370" s="36"/>
      <c r="W370" s="36"/>
      <c r="X370" s="36"/>
      <c r="Y370" s="36"/>
      <c r="Z370" s="36"/>
      <c r="AA370" s="36"/>
      <c r="AB370" s="36"/>
      <c r="AC370" s="36"/>
      <c r="AD370" s="36"/>
      <c r="AE370" s="36"/>
      <c r="AR370" s="200" t="s">
        <v>233</v>
      </c>
      <c r="AT370" s="200" t="s">
        <v>133</v>
      </c>
      <c r="AU370" s="200" t="s">
        <v>82</v>
      </c>
      <c r="AY370" s="19" t="s">
        <v>130</v>
      </c>
      <c r="BE370" s="201">
        <f>IF(N370="základní",J370,0)</f>
        <v>0</v>
      </c>
      <c r="BF370" s="201">
        <f>IF(N370="snížená",J370,0)</f>
        <v>0</v>
      </c>
      <c r="BG370" s="201">
        <f>IF(N370="zákl. přenesená",J370,0)</f>
        <v>0</v>
      </c>
      <c r="BH370" s="201">
        <f>IF(N370="sníž. přenesená",J370,0)</f>
        <v>0</v>
      </c>
      <c r="BI370" s="201">
        <f>IF(N370="nulová",J370,0)</f>
        <v>0</v>
      </c>
      <c r="BJ370" s="19" t="s">
        <v>80</v>
      </c>
      <c r="BK370" s="201">
        <f>ROUND(I370*H370,2)</f>
        <v>0</v>
      </c>
      <c r="BL370" s="19" t="s">
        <v>233</v>
      </c>
      <c r="BM370" s="200" t="s">
        <v>629</v>
      </c>
    </row>
    <row r="371" spans="1:65" s="2" customFormat="1" ht="57.6">
      <c r="A371" s="36"/>
      <c r="B371" s="37"/>
      <c r="C371" s="38"/>
      <c r="D371" s="202" t="s">
        <v>140</v>
      </c>
      <c r="E371" s="38"/>
      <c r="F371" s="203" t="s">
        <v>630</v>
      </c>
      <c r="G371" s="38"/>
      <c r="H371" s="38"/>
      <c r="I371" s="110"/>
      <c r="J371" s="38"/>
      <c r="K371" s="38"/>
      <c r="L371" s="41"/>
      <c r="M371" s="204"/>
      <c r="N371" s="205"/>
      <c r="O371" s="66"/>
      <c r="P371" s="66"/>
      <c r="Q371" s="66"/>
      <c r="R371" s="66"/>
      <c r="S371" s="66"/>
      <c r="T371" s="67"/>
      <c r="U371" s="36"/>
      <c r="V371" s="36"/>
      <c r="W371" s="36"/>
      <c r="X371" s="36"/>
      <c r="Y371" s="36"/>
      <c r="Z371" s="36"/>
      <c r="AA371" s="36"/>
      <c r="AB371" s="36"/>
      <c r="AC371" s="36"/>
      <c r="AD371" s="36"/>
      <c r="AE371" s="36"/>
      <c r="AT371" s="19" t="s">
        <v>140</v>
      </c>
      <c r="AU371" s="19" t="s">
        <v>82</v>
      </c>
    </row>
    <row r="372" spans="1:65" s="2" customFormat="1" ht="66.75" customHeight="1">
      <c r="A372" s="36"/>
      <c r="B372" s="37"/>
      <c r="C372" s="189" t="s">
        <v>631</v>
      </c>
      <c r="D372" s="189" t="s">
        <v>133</v>
      </c>
      <c r="E372" s="190" t="s">
        <v>632</v>
      </c>
      <c r="F372" s="191" t="s">
        <v>633</v>
      </c>
      <c r="G372" s="192" t="s">
        <v>623</v>
      </c>
      <c r="H372" s="193">
        <v>1</v>
      </c>
      <c r="I372" s="194"/>
      <c r="J372" s="195">
        <f>ROUND(I372*H372,2)</f>
        <v>0</v>
      </c>
      <c r="K372" s="191" t="s">
        <v>19</v>
      </c>
      <c r="L372" s="41"/>
      <c r="M372" s="196" t="s">
        <v>19</v>
      </c>
      <c r="N372" s="197" t="s">
        <v>43</v>
      </c>
      <c r="O372" s="66"/>
      <c r="P372" s="198">
        <f>O372*H372</f>
        <v>0</v>
      </c>
      <c r="Q372" s="198">
        <v>4.4999999999999998E-2</v>
      </c>
      <c r="R372" s="198">
        <f>Q372*H372</f>
        <v>4.4999999999999998E-2</v>
      </c>
      <c r="S372" s="198">
        <v>0</v>
      </c>
      <c r="T372" s="199">
        <f>S372*H372</f>
        <v>0</v>
      </c>
      <c r="U372" s="36"/>
      <c r="V372" s="36"/>
      <c r="W372" s="36"/>
      <c r="X372" s="36"/>
      <c r="Y372" s="36"/>
      <c r="Z372" s="36"/>
      <c r="AA372" s="36"/>
      <c r="AB372" s="36"/>
      <c r="AC372" s="36"/>
      <c r="AD372" s="36"/>
      <c r="AE372" s="36"/>
      <c r="AR372" s="200" t="s">
        <v>233</v>
      </c>
      <c r="AT372" s="200" t="s">
        <v>133</v>
      </c>
      <c r="AU372" s="200" t="s">
        <v>82</v>
      </c>
      <c r="AY372" s="19" t="s">
        <v>130</v>
      </c>
      <c r="BE372" s="201">
        <f>IF(N372="základní",J372,0)</f>
        <v>0</v>
      </c>
      <c r="BF372" s="201">
        <f>IF(N372="snížená",J372,0)</f>
        <v>0</v>
      </c>
      <c r="BG372" s="201">
        <f>IF(N372="zákl. přenesená",J372,0)</f>
        <v>0</v>
      </c>
      <c r="BH372" s="201">
        <f>IF(N372="sníž. přenesená",J372,0)</f>
        <v>0</v>
      </c>
      <c r="BI372" s="201">
        <f>IF(N372="nulová",J372,0)</f>
        <v>0</v>
      </c>
      <c r="BJ372" s="19" t="s">
        <v>80</v>
      </c>
      <c r="BK372" s="201">
        <f>ROUND(I372*H372,2)</f>
        <v>0</v>
      </c>
      <c r="BL372" s="19" t="s">
        <v>233</v>
      </c>
      <c r="BM372" s="200" t="s">
        <v>634</v>
      </c>
    </row>
    <row r="373" spans="1:65" s="2" customFormat="1" ht="67.2">
      <c r="A373" s="36"/>
      <c r="B373" s="37"/>
      <c r="C373" s="38"/>
      <c r="D373" s="202" t="s">
        <v>140</v>
      </c>
      <c r="E373" s="38"/>
      <c r="F373" s="203" t="s">
        <v>635</v>
      </c>
      <c r="G373" s="38"/>
      <c r="H373" s="38"/>
      <c r="I373" s="110"/>
      <c r="J373" s="38"/>
      <c r="K373" s="38"/>
      <c r="L373" s="41"/>
      <c r="M373" s="204"/>
      <c r="N373" s="205"/>
      <c r="O373" s="66"/>
      <c r="P373" s="66"/>
      <c r="Q373" s="66"/>
      <c r="R373" s="66"/>
      <c r="S373" s="66"/>
      <c r="T373" s="67"/>
      <c r="U373" s="36"/>
      <c r="V373" s="36"/>
      <c r="W373" s="36"/>
      <c r="X373" s="36"/>
      <c r="Y373" s="36"/>
      <c r="Z373" s="36"/>
      <c r="AA373" s="36"/>
      <c r="AB373" s="36"/>
      <c r="AC373" s="36"/>
      <c r="AD373" s="36"/>
      <c r="AE373" s="36"/>
      <c r="AT373" s="19" t="s">
        <v>140</v>
      </c>
      <c r="AU373" s="19" t="s">
        <v>82</v>
      </c>
    </row>
    <row r="374" spans="1:65" s="2" customFormat="1" ht="55.5" customHeight="1">
      <c r="A374" s="36"/>
      <c r="B374" s="37"/>
      <c r="C374" s="189" t="s">
        <v>636</v>
      </c>
      <c r="D374" s="189" t="s">
        <v>133</v>
      </c>
      <c r="E374" s="190" t="s">
        <v>637</v>
      </c>
      <c r="F374" s="191" t="s">
        <v>638</v>
      </c>
      <c r="G374" s="192" t="s">
        <v>623</v>
      </c>
      <c r="H374" s="193">
        <v>1</v>
      </c>
      <c r="I374" s="194"/>
      <c r="J374" s="195">
        <f>ROUND(I374*H374,2)</f>
        <v>0</v>
      </c>
      <c r="K374" s="191" t="s">
        <v>19</v>
      </c>
      <c r="L374" s="41"/>
      <c r="M374" s="196" t="s">
        <v>19</v>
      </c>
      <c r="N374" s="197" t="s">
        <v>43</v>
      </c>
      <c r="O374" s="66"/>
      <c r="P374" s="198">
        <f>O374*H374</f>
        <v>0</v>
      </c>
      <c r="Q374" s="198">
        <v>1.2500000000000001E-2</v>
      </c>
      <c r="R374" s="198">
        <f>Q374*H374</f>
        <v>1.2500000000000001E-2</v>
      </c>
      <c r="S374" s="198">
        <v>0</v>
      </c>
      <c r="T374" s="199">
        <f>S374*H374</f>
        <v>0</v>
      </c>
      <c r="U374" s="36"/>
      <c r="V374" s="36"/>
      <c r="W374" s="36"/>
      <c r="X374" s="36"/>
      <c r="Y374" s="36"/>
      <c r="Z374" s="36"/>
      <c r="AA374" s="36"/>
      <c r="AB374" s="36"/>
      <c r="AC374" s="36"/>
      <c r="AD374" s="36"/>
      <c r="AE374" s="36"/>
      <c r="AR374" s="200" t="s">
        <v>233</v>
      </c>
      <c r="AT374" s="200" t="s">
        <v>133</v>
      </c>
      <c r="AU374" s="200" t="s">
        <v>82</v>
      </c>
      <c r="AY374" s="19" t="s">
        <v>130</v>
      </c>
      <c r="BE374" s="201">
        <f>IF(N374="základní",J374,0)</f>
        <v>0</v>
      </c>
      <c r="BF374" s="201">
        <f>IF(N374="snížená",J374,0)</f>
        <v>0</v>
      </c>
      <c r="BG374" s="201">
        <f>IF(N374="zákl. přenesená",J374,0)</f>
        <v>0</v>
      </c>
      <c r="BH374" s="201">
        <f>IF(N374="sníž. přenesená",J374,0)</f>
        <v>0</v>
      </c>
      <c r="BI374" s="201">
        <f>IF(N374="nulová",J374,0)</f>
        <v>0</v>
      </c>
      <c r="BJ374" s="19" t="s">
        <v>80</v>
      </c>
      <c r="BK374" s="201">
        <f>ROUND(I374*H374,2)</f>
        <v>0</v>
      </c>
      <c r="BL374" s="19" t="s">
        <v>233</v>
      </c>
      <c r="BM374" s="200" t="s">
        <v>639</v>
      </c>
    </row>
    <row r="375" spans="1:65" s="2" customFormat="1" ht="38.4">
      <c r="A375" s="36"/>
      <c r="B375" s="37"/>
      <c r="C375" s="38"/>
      <c r="D375" s="202" t="s">
        <v>140</v>
      </c>
      <c r="E375" s="38"/>
      <c r="F375" s="203" t="s">
        <v>638</v>
      </c>
      <c r="G375" s="38"/>
      <c r="H375" s="38"/>
      <c r="I375" s="110"/>
      <c r="J375" s="38"/>
      <c r="K375" s="38"/>
      <c r="L375" s="41"/>
      <c r="M375" s="204"/>
      <c r="N375" s="205"/>
      <c r="O375" s="66"/>
      <c r="P375" s="66"/>
      <c r="Q375" s="66"/>
      <c r="R375" s="66"/>
      <c r="S375" s="66"/>
      <c r="T375" s="67"/>
      <c r="U375" s="36"/>
      <c r="V375" s="36"/>
      <c r="W375" s="36"/>
      <c r="X375" s="36"/>
      <c r="Y375" s="36"/>
      <c r="Z375" s="36"/>
      <c r="AA375" s="36"/>
      <c r="AB375" s="36"/>
      <c r="AC375" s="36"/>
      <c r="AD375" s="36"/>
      <c r="AE375" s="36"/>
      <c r="AT375" s="19" t="s">
        <v>140</v>
      </c>
      <c r="AU375" s="19" t="s">
        <v>82</v>
      </c>
    </row>
    <row r="376" spans="1:65" s="2" customFormat="1" ht="55.5" customHeight="1">
      <c r="A376" s="36"/>
      <c r="B376" s="37"/>
      <c r="C376" s="189" t="s">
        <v>640</v>
      </c>
      <c r="D376" s="189" t="s">
        <v>133</v>
      </c>
      <c r="E376" s="190" t="s">
        <v>641</v>
      </c>
      <c r="F376" s="191" t="s">
        <v>642</v>
      </c>
      <c r="G376" s="192" t="s">
        <v>623</v>
      </c>
      <c r="H376" s="193">
        <v>1</v>
      </c>
      <c r="I376" s="194"/>
      <c r="J376" s="195">
        <f>ROUND(I376*H376,2)</f>
        <v>0</v>
      </c>
      <c r="K376" s="191" t="s">
        <v>19</v>
      </c>
      <c r="L376" s="41"/>
      <c r="M376" s="196" t="s">
        <v>19</v>
      </c>
      <c r="N376" s="197" t="s">
        <v>43</v>
      </c>
      <c r="O376" s="66"/>
      <c r="P376" s="198">
        <f>O376*H376</f>
        <v>0</v>
      </c>
      <c r="Q376" s="198">
        <v>1.2500000000000001E-2</v>
      </c>
      <c r="R376" s="198">
        <f>Q376*H376</f>
        <v>1.2500000000000001E-2</v>
      </c>
      <c r="S376" s="198">
        <v>0</v>
      </c>
      <c r="T376" s="199">
        <f>S376*H376</f>
        <v>0</v>
      </c>
      <c r="U376" s="36"/>
      <c r="V376" s="36"/>
      <c r="W376" s="36"/>
      <c r="X376" s="36"/>
      <c r="Y376" s="36"/>
      <c r="Z376" s="36"/>
      <c r="AA376" s="36"/>
      <c r="AB376" s="36"/>
      <c r="AC376" s="36"/>
      <c r="AD376" s="36"/>
      <c r="AE376" s="36"/>
      <c r="AR376" s="200" t="s">
        <v>233</v>
      </c>
      <c r="AT376" s="200" t="s">
        <v>133</v>
      </c>
      <c r="AU376" s="200" t="s">
        <v>82</v>
      </c>
      <c r="AY376" s="19" t="s">
        <v>130</v>
      </c>
      <c r="BE376" s="201">
        <f>IF(N376="základní",J376,0)</f>
        <v>0</v>
      </c>
      <c r="BF376" s="201">
        <f>IF(N376="snížená",J376,0)</f>
        <v>0</v>
      </c>
      <c r="BG376" s="201">
        <f>IF(N376="zákl. přenesená",J376,0)</f>
        <v>0</v>
      </c>
      <c r="BH376" s="201">
        <f>IF(N376="sníž. přenesená",J376,0)</f>
        <v>0</v>
      </c>
      <c r="BI376" s="201">
        <f>IF(N376="nulová",J376,0)</f>
        <v>0</v>
      </c>
      <c r="BJ376" s="19" t="s">
        <v>80</v>
      </c>
      <c r="BK376" s="201">
        <f>ROUND(I376*H376,2)</f>
        <v>0</v>
      </c>
      <c r="BL376" s="19" t="s">
        <v>233</v>
      </c>
      <c r="BM376" s="200" t="s">
        <v>643</v>
      </c>
    </row>
    <row r="377" spans="1:65" s="2" customFormat="1" ht="38.4">
      <c r="A377" s="36"/>
      <c r="B377" s="37"/>
      <c r="C377" s="38"/>
      <c r="D377" s="202" t="s">
        <v>140</v>
      </c>
      <c r="E377" s="38"/>
      <c r="F377" s="203" t="s">
        <v>642</v>
      </c>
      <c r="G377" s="38"/>
      <c r="H377" s="38"/>
      <c r="I377" s="110"/>
      <c r="J377" s="38"/>
      <c r="K377" s="38"/>
      <c r="L377" s="41"/>
      <c r="M377" s="204"/>
      <c r="N377" s="205"/>
      <c r="O377" s="66"/>
      <c r="P377" s="66"/>
      <c r="Q377" s="66"/>
      <c r="R377" s="66"/>
      <c r="S377" s="66"/>
      <c r="T377" s="67"/>
      <c r="U377" s="36"/>
      <c r="V377" s="36"/>
      <c r="W377" s="36"/>
      <c r="X377" s="36"/>
      <c r="Y377" s="36"/>
      <c r="Z377" s="36"/>
      <c r="AA377" s="36"/>
      <c r="AB377" s="36"/>
      <c r="AC377" s="36"/>
      <c r="AD377" s="36"/>
      <c r="AE377" s="36"/>
      <c r="AT377" s="19" t="s">
        <v>140</v>
      </c>
      <c r="AU377" s="19" t="s">
        <v>82</v>
      </c>
    </row>
    <row r="378" spans="1:65" s="2" customFormat="1" ht="44.25" customHeight="1">
      <c r="A378" s="36"/>
      <c r="B378" s="37"/>
      <c r="C378" s="189" t="s">
        <v>644</v>
      </c>
      <c r="D378" s="189" t="s">
        <v>133</v>
      </c>
      <c r="E378" s="190" t="s">
        <v>645</v>
      </c>
      <c r="F378" s="191" t="s">
        <v>646</v>
      </c>
      <c r="G378" s="192" t="s">
        <v>136</v>
      </c>
      <c r="H378" s="193">
        <v>1</v>
      </c>
      <c r="I378" s="194"/>
      <c r="J378" s="195">
        <f>ROUND(I378*H378,2)</f>
        <v>0</v>
      </c>
      <c r="K378" s="191" t="s">
        <v>19</v>
      </c>
      <c r="L378" s="41"/>
      <c r="M378" s="196" t="s">
        <v>19</v>
      </c>
      <c r="N378" s="197" t="s">
        <v>43</v>
      </c>
      <c r="O378" s="66"/>
      <c r="P378" s="198">
        <f>O378*H378</f>
        <v>0</v>
      </c>
      <c r="Q378" s="198">
        <v>0.15</v>
      </c>
      <c r="R378" s="198">
        <f>Q378*H378</f>
        <v>0.15</v>
      </c>
      <c r="S378" s="198">
        <v>0</v>
      </c>
      <c r="T378" s="199">
        <f>S378*H378</f>
        <v>0</v>
      </c>
      <c r="U378" s="36"/>
      <c r="V378" s="36"/>
      <c r="W378" s="36"/>
      <c r="X378" s="36"/>
      <c r="Y378" s="36"/>
      <c r="Z378" s="36"/>
      <c r="AA378" s="36"/>
      <c r="AB378" s="36"/>
      <c r="AC378" s="36"/>
      <c r="AD378" s="36"/>
      <c r="AE378" s="36"/>
      <c r="AR378" s="200" t="s">
        <v>233</v>
      </c>
      <c r="AT378" s="200" t="s">
        <v>133</v>
      </c>
      <c r="AU378" s="200" t="s">
        <v>82</v>
      </c>
      <c r="AY378" s="19" t="s">
        <v>130</v>
      </c>
      <c r="BE378" s="201">
        <f>IF(N378="základní",J378,0)</f>
        <v>0</v>
      </c>
      <c r="BF378" s="201">
        <f>IF(N378="snížená",J378,0)</f>
        <v>0</v>
      </c>
      <c r="BG378" s="201">
        <f>IF(N378="zákl. přenesená",J378,0)</f>
        <v>0</v>
      </c>
      <c r="BH378" s="201">
        <f>IF(N378="sníž. přenesená",J378,0)</f>
        <v>0</v>
      </c>
      <c r="BI378" s="201">
        <f>IF(N378="nulová",J378,0)</f>
        <v>0</v>
      </c>
      <c r="BJ378" s="19" t="s">
        <v>80</v>
      </c>
      <c r="BK378" s="201">
        <f>ROUND(I378*H378,2)</f>
        <v>0</v>
      </c>
      <c r="BL378" s="19" t="s">
        <v>233</v>
      </c>
      <c r="BM378" s="200" t="s">
        <v>647</v>
      </c>
    </row>
    <row r="379" spans="1:65" s="2" customFormat="1" ht="38.4">
      <c r="A379" s="36"/>
      <c r="B379" s="37"/>
      <c r="C379" s="38"/>
      <c r="D379" s="202" t="s">
        <v>140</v>
      </c>
      <c r="E379" s="38"/>
      <c r="F379" s="203" t="s">
        <v>646</v>
      </c>
      <c r="G379" s="38"/>
      <c r="H379" s="38"/>
      <c r="I379" s="110"/>
      <c r="J379" s="38"/>
      <c r="K379" s="38"/>
      <c r="L379" s="41"/>
      <c r="M379" s="204"/>
      <c r="N379" s="205"/>
      <c r="O379" s="66"/>
      <c r="P379" s="66"/>
      <c r="Q379" s="66"/>
      <c r="R379" s="66"/>
      <c r="S379" s="66"/>
      <c r="T379" s="67"/>
      <c r="U379" s="36"/>
      <c r="V379" s="36"/>
      <c r="W379" s="36"/>
      <c r="X379" s="36"/>
      <c r="Y379" s="36"/>
      <c r="Z379" s="36"/>
      <c r="AA379" s="36"/>
      <c r="AB379" s="36"/>
      <c r="AC379" s="36"/>
      <c r="AD379" s="36"/>
      <c r="AE379" s="36"/>
      <c r="AT379" s="19" t="s">
        <v>140</v>
      </c>
      <c r="AU379" s="19" t="s">
        <v>82</v>
      </c>
    </row>
    <row r="380" spans="1:65" s="2" customFormat="1" ht="66.75" customHeight="1">
      <c r="A380" s="36"/>
      <c r="B380" s="37"/>
      <c r="C380" s="189" t="s">
        <v>648</v>
      </c>
      <c r="D380" s="189" t="s">
        <v>133</v>
      </c>
      <c r="E380" s="190" t="s">
        <v>649</v>
      </c>
      <c r="F380" s="191" t="s">
        <v>650</v>
      </c>
      <c r="G380" s="192" t="s">
        <v>623</v>
      </c>
      <c r="H380" s="193">
        <v>1</v>
      </c>
      <c r="I380" s="194"/>
      <c r="J380" s="195">
        <f>ROUND(I380*H380,2)</f>
        <v>0</v>
      </c>
      <c r="K380" s="191" t="s">
        <v>19</v>
      </c>
      <c r="L380" s="41"/>
      <c r="M380" s="196" t="s">
        <v>19</v>
      </c>
      <c r="N380" s="197" t="s">
        <v>43</v>
      </c>
      <c r="O380" s="66"/>
      <c r="P380" s="198">
        <f>O380*H380</f>
        <v>0</v>
      </c>
      <c r="Q380" s="198">
        <v>0.35</v>
      </c>
      <c r="R380" s="198">
        <f>Q380*H380</f>
        <v>0.35</v>
      </c>
      <c r="S380" s="198">
        <v>0</v>
      </c>
      <c r="T380" s="199">
        <f>S380*H380</f>
        <v>0</v>
      </c>
      <c r="U380" s="36"/>
      <c r="V380" s="36"/>
      <c r="W380" s="36"/>
      <c r="X380" s="36"/>
      <c r="Y380" s="36"/>
      <c r="Z380" s="36"/>
      <c r="AA380" s="36"/>
      <c r="AB380" s="36"/>
      <c r="AC380" s="36"/>
      <c r="AD380" s="36"/>
      <c r="AE380" s="36"/>
      <c r="AR380" s="200" t="s">
        <v>233</v>
      </c>
      <c r="AT380" s="200" t="s">
        <v>133</v>
      </c>
      <c r="AU380" s="200" t="s">
        <v>82</v>
      </c>
      <c r="AY380" s="19" t="s">
        <v>130</v>
      </c>
      <c r="BE380" s="201">
        <f>IF(N380="základní",J380,0)</f>
        <v>0</v>
      </c>
      <c r="BF380" s="201">
        <f>IF(N380="snížená",J380,0)</f>
        <v>0</v>
      </c>
      <c r="BG380" s="201">
        <f>IF(N380="zákl. přenesená",J380,0)</f>
        <v>0</v>
      </c>
      <c r="BH380" s="201">
        <f>IF(N380="sníž. přenesená",J380,0)</f>
        <v>0</v>
      </c>
      <c r="BI380" s="201">
        <f>IF(N380="nulová",J380,0)</f>
        <v>0</v>
      </c>
      <c r="BJ380" s="19" t="s">
        <v>80</v>
      </c>
      <c r="BK380" s="201">
        <f>ROUND(I380*H380,2)</f>
        <v>0</v>
      </c>
      <c r="BL380" s="19" t="s">
        <v>233</v>
      </c>
      <c r="BM380" s="200" t="s">
        <v>651</v>
      </c>
    </row>
    <row r="381" spans="1:65" s="2" customFormat="1" ht="48">
      <c r="A381" s="36"/>
      <c r="B381" s="37"/>
      <c r="C381" s="38"/>
      <c r="D381" s="202" t="s">
        <v>140</v>
      </c>
      <c r="E381" s="38"/>
      <c r="F381" s="203" t="s">
        <v>652</v>
      </c>
      <c r="G381" s="38"/>
      <c r="H381" s="38"/>
      <c r="I381" s="110"/>
      <c r="J381" s="38"/>
      <c r="K381" s="38"/>
      <c r="L381" s="41"/>
      <c r="M381" s="204"/>
      <c r="N381" s="205"/>
      <c r="O381" s="66"/>
      <c r="P381" s="66"/>
      <c r="Q381" s="66"/>
      <c r="R381" s="66"/>
      <c r="S381" s="66"/>
      <c r="T381" s="67"/>
      <c r="U381" s="36"/>
      <c r="V381" s="36"/>
      <c r="W381" s="36"/>
      <c r="X381" s="36"/>
      <c r="Y381" s="36"/>
      <c r="Z381" s="36"/>
      <c r="AA381" s="36"/>
      <c r="AB381" s="36"/>
      <c r="AC381" s="36"/>
      <c r="AD381" s="36"/>
      <c r="AE381" s="36"/>
      <c r="AT381" s="19" t="s">
        <v>140</v>
      </c>
      <c r="AU381" s="19" t="s">
        <v>82</v>
      </c>
    </row>
    <row r="382" spans="1:65" s="2" customFormat="1" ht="33" customHeight="1">
      <c r="A382" s="36"/>
      <c r="B382" s="37"/>
      <c r="C382" s="189" t="s">
        <v>653</v>
      </c>
      <c r="D382" s="189" t="s">
        <v>133</v>
      </c>
      <c r="E382" s="190" t="s">
        <v>654</v>
      </c>
      <c r="F382" s="191" t="s">
        <v>655</v>
      </c>
      <c r="G382" s="192" t="s">
        <v>623</v>
      </c>
      <c r="H382" s="193">
        <v>1</v>
      </c>
      <c r="I382" s="194"/>
      <c r="J382" s="195">
        <f>ROUND(I382*H382,2)</f>
        <v>0</v>
      </c>
      <c r="K382" s="191" t="s">
        <v>19</v>
      </c>
      <c r="L382" s="41"/>
      <c r="M382" s="196" t="s">
        <v>19</v>
      </c>
      <c r="N382" s="197" t="s">
        <v>43</v>
      </c>
      <c r="O382" s="66"/>
      <c r="P382" s="198">
        <f>O382*H382</f>
        <v>0</v>
      </c>
      <c r="Q382" s="198">
        <v>2.5000000000000001E-2</v>
      </c>
      <c r="R382" s="198">
        <f>Q382*H382</f>
        <v>2.5000000000000001E-2</v>
      </c>
      <c r="S382" s="198">
        <v>0</v>
      </c>
      <c r="T382" s="199">
        <f>S382*H382</f>
        <v>0</v>
      </c>
      <c r="U382" s="36"/>
      <c r="V382" s="36"/>
      <c r="W382" s="36"/>
      <c r="X382" s="36"/>
      <c r="Y382" s="36"/>
      <c r="Z382" s="36"/>
      <c r="AA382" s="36"/>
      <c r="AB382" s="36"/>
      <c r="AC382" s="36"/>
      <c r="AD382" s="36"/>
      <c r="AE382" s="36"/>
      <c r="AR382" s="200" t="s">
        <v>233</v>
      </c>
      <c r="AT382" s="200" t="s">
        <v>133</v>
      </c>
      <c r="AU382" s="200" t="s">
        <v>82</v>
      </c>
      <c r="AY382" s="19" t="s">
        <v>130</v>
      </c>
      <c r="BE382" s="201">
        <f>IF(N382="základní",J382,0)</f>
        <v>0</v>
      </c>
      <c r="BF382" s="201">
        <f>IF(N382="snížená",J382,0)</f>
        <v>0</v>
      </c>
      <c r="BG382" s="201">
        <f>IF(N382="zákl. přenesená",J382,0)</f>
        <v>0</v>
      </c>
      <c r="BH382" s="201">
        <f>IF(N382="sníž. přenesená",J382,0)</f>
        <v>0</v>
      </c>
      <c r="BI382" s="201">
        <f>IF(N382="nulová",J382,0)</f>
        <v>0</v>
      </c>
      <c r="BJ382" s="19" t="s">
        <v>80</v>
      </c>
      <c r="BK382" s="201">
        <f>ROUND(I382*H382,2)</f>
        <v>0</v>
      </c>
      <c r="BL382" s="19" t="s">
        <v>233</v>
      </c>
      <c r="BM382" s="200" t="s">
        <v>656</v>
      </c>
    </row>
    <row r="383" spans="1:65" s="2" customFormat="1" ht="28.8">
      <c r="A383" s="36"/>
      <c r="B383" s="37"/>
      <c r="C383" s="38"/>
      <c r="D383" s="202" t="s">
        <v>140</v>
      </c>
      <c r="E383" s="38"/>
      <c r="F383" s="203" t="s">
        <v>655</v>
      </c>
      <c r="G383" s="38"/>
      <c r="H383" s="38"/>
      <c r="I383" s="110"/>
      <c r="J383" s="38"/>
      <c r="K383" s="38"/>
      <c r="L383" s="41"/>
      <c r="M383" s="204"/>
      <c r="N383" s="205"/>
      <c r="O383" s="66"/>
      <c r="P383" s="66"/>
      <c r="Q383" s="66"/>
      <c r="R383" s="66"/>
      <c r="S383" s="66"/>
      <c r="T383" s="67"/>
      <c r="U383" s="36"/>
      <c r="V383" s="36"/>
      <c r="W383" s="36"/>
      <c r="X383" s="36"/>
      <c r="Y383" s="36"/>
      <c r="Z383" s="36"/>
      <c r="AA383" s="36"/>
      <c r="AB383" s="36"/>
      <c r="AC383" s="36"/>
      <c r="AD383" s="36"/>
      <c r="AE383" s="36"/>
      <c r="AT383" s="19" t="s">
        <v>140</v>
      </c>
      <c r="AU383" s="19" t="s">
        <v>82</v>
      </c>
    </row>
    <row r="384" spans="1:65" s="2" customFormat="1" ht="55.5" customHeight="1">
      <c r="A384" s="36"/>
      <c r="B384" s="37"/>
      <c r="C384" s="189" t="s">
        <v>657</v>
      </c>
      <c r="D384" s="189" t="s">
        <v>133</v>
      </c>
      <c r="E384" s="190" t="s">
        <v>658</v>
      </c>
      <c r="F384" s="191" t="s">
        <v>659</v>
      </c>
      <c r="G384" s="192" t="s">
        <v>623</v>
      </c>
      <c r="H384" s="193">
        <v>154</v>
      </c>
      <c r="I384" s="194"/>
      <c r="J384" s="195">
        <f>ROUND(I384*H384,2)</f>
        <v>0</v>
      </c>
      <c r="K384" s="191" t="s">
        <v>19</v>
      </c>
      <c r="L384" s="41"/>
      <c r="M384" s="196" t="s">
        <v>19</v>
      </c>
      <c r="N384" s="197" t="s">
        <v>43</v>
      </c>
      <c r="O384" s="66"/>
      <c r="P384" s="198">
        <f>O384*H384</f>
        <v>0</v>
      </c>
      <c r="Q384" s="198">
        <v>1.4999999999999999E-2</v>
      </c>
      <c r="R384" s="198">
        <f>Q384*H384</f>
        <v>2.31</v>
      </c>
      <c r="S384" s="198">
        <v>0</v>
      </c>
      <c r="T384" s="199">
        <f>S384*H384</f>
        <v>0</v>
      </c>
      <c r="U384" s="36"/>
      <c r="V384" s="36"/>
      <c r="W384" s="36"/>
      <c r="X384" s="36"/>
      <c r="Y384" s="36"/>
      <c r="Z384" s="36"/>
      <c r="AA384" s="36"/>
      <c r="AB384" s="36"/>
      <c r="AC384" s="36"/>
      <c r="AD384" s="36"/>
      <c r="AE384" s="36"/>
      <c r="AR384" s="200" t="s">
        <v>233</v>
      </c>
      <c r="AT384" s="200" t="s">
        <v>133</v>
      </c>
      <c r="AU384" s="200" t="s">
        <v>82</v>
      </c>
      <c r="AY384" s="19" t="s">
        <v>130</v>
      </c>
      <c r="BE384" s="201">
        <f>IF(N384="základní",J384,0)</f>
        <v>0</v>
      </c>
      <c r="BF384" s="201">
        <f>IF(N384="snížená",J384,0)</f>
        <v>0</v>
      </c>
      <c r="BG384" s="201">
        <f>IF(N384="zákl. přenesená",J384,0)</f>
        <v>0</v>
      </c>
      <c r="BH384" s="201">
        <f>IF(N384="sníž. přenesená",J384,0)</f>
        <v>0</v>
      </c>
      <c r="BI384" s="201">
        <f>IF(N384="nulová",J384,0)</f>
        <v>0</v>
      </c>
      <c r="BJ384" s="19" t="s">
        <v>80</v>
      </c>
      <c r="BK384" s="201">
        <f>ROUND(I384*H384,2)</f>
        <v>0</v>
      </c>
      <c r="BL384" s="19" t="s">
        <v>233</v>
      </c>
      <c r="BM384" s="200" t="s">
        <v>660</v>
      </c>
    </row>
    <row r="385" spans="1:65" s="2" customFormat="1" ht="48">
      <c r="A385" s="36"/>
      <c r="B385" s="37"/>
      <c r="C385" s="38"/>
      <c r="D385" s="202" t="s">
        <v>140</v>
      </c>
      <c r="E385" s="38"/>
      <c r="F385" s="203" t="s">
        <v>659</v>
      </c>
      <c r="G385" s="38"/>
      <c r="H385" s="38"/>
      <c r="I385" s="110"/>
      <c r="J385" s="38"/>
      <c r="K385" s="38"/>
      <c r="L385" s="41"/>
      <c r="M385" s="204"/>
      <c r="N385" s="205"/>
      <c r="O385" s="66"/>
      <c r="P385" s="66"/>
      <c r="Q385" s="66"/>
      <c r="R385" s="66"/>
      <c r="S385" s="66"/>
      <c r="T385" s="67"/>
      <c r="U385" s="36"/>
      <c r="V385" s="36"/>
      <c r="W385" s="36"/>
      <c r="X385" s="36"/>
      <c r="Y385" s="36"/>
      <c r="Z385" s="36"/>
      <c r="AA385" s="36"/>
      <c r="AB385" s="36"/>
      <c r="AC385" s="36"/>
      <c r="AD385" s="36"/>
      <c r="AE385" s="36"/>
      <c r="AT385" s="19" t="s">
        <v>140</v>
      </c>
      <c r="AU385" s="19" t="s">
        <v>82</v>
      </c>
    </row>
    <row r="386" spans="1:65" s="13" customFormat="1">
      <c r="B386" s="206"/>
      <c r="C386" s="207"/>
      <c r="D386" s="202" t="s">
        <v>142</v>
      </c>
      <c r="E386" s="208" t="s">
        <v>19</v>
      </c>
      <c r="F386" s="209" t="s">
        <v>661</v>
      </c>
      <c r="G386" s="207"/>
      <c r="H386" s="210">
        <v>154</v>
      </c>
      <c r="I386" s="211"/>
      <c r="J386" s="207"/>
      <c r="K386" s="207"/>
      <c r="L386" s="212"/>
      <c r="M386" s="213"/>
      <c r="N386" s="214"/>
      <c r="O386" s="214"/>
      <c r="P386" s="214"/>
      <c r="Q386" s="214"/>
      <c r="R386" s="214"/>
      <c r="S386" s="214"/>
      <c r="T386" s="215"/>
      <c r="AT386" s="216" t="s">
        <v>142</v>
      </c>
      <c r="AU386" s="216" t="s">
        <v>82</v>
      </c>
      <c r="AV386" s="13" t="s">
        <v>82</v>
      </c>
      <c r="AW386" s="13" t="s">
        <v>33</v>
      </c>
      <c r="AX386" s="13" t="s">
        <v>80</v>
      </c>
      <c r="AY386" s="216" t="s">
        <v>130</v>
      </c>
    </row>
    <row r="387" spans="1:65" s="2" customFormat="1" ht="21.75" customHeight="1">
      <c r="A387" s="36"/>
      <c r="B387" s="37"/>
      <c r="C387" s="189" t="s">
        <v>662</v>
      </c>
      <c r="D387" s="189" t="s">
        <v>133</v>
      </c>
      <c r="E387" s="190" t="s">
        <v>663</v>
      </c>
      <c r="F387" s="191" t="s">
        <v>664</v>
      </c>
      <c r="G387" s="192" t="s">
        <v>485</v>
      </c>
      <c r="H387" s="193">
        <v>3.5129999999999999</v>
      </c>
      <c r="I387" s="194"/>
      <c r="J387" s="195">
        <f>ROUND(I387*H387,2)</f>
        <v>0</v>
      </c>
      <c r="K387" s="191" t="s">
        <v>137</v>
      </c>
      <c r="L387" s="41"/>
      <c r="M387" s="196" t="s">
        <v>19</v>
      </c>
      <c r="N387" s="197" t="s">
        <v>43</v>
      </c>
      <c r="O387" s="66"/>
      <c r="P387" s="198">
        <f>O387*H387</f>
        <v>0</v>
      </c>
      <c r="Q387" s="198">
        <v>0</v>
      </c>
      <c r="R387" s="198">
        <f>Q387*H387</f>
        <v>0</v>
      </c>
      <c r="S387" s="198">
        <v>0</v>
      </c>
      <c r="T387" s="199">
        <f>S387*H387</f>
        <v>0</v>
      </c>
      <c r="U387" s="36"/>
      <c r="V387" s="36"/>
      <c r="W387" s="36"/>
      <c r="X387" s="36"/>
      <c r="Y387" s="36"/>
      <c r="Z387" s="36"/>
      <c r="AA387" s="36"/>
      <c r="AB387" s="36"/>
      <c r="AC387" s="36"/>
      <c r="AD387" s="36"/>
      <c r="AE387" s="36"/>
      <c r="AR387" s="200" t="s">
        <v>233</v>
      </c>
      <c r="AT387" s="200" t="s">
        <v>133</v>
      </c>
      <c r="AU387" s="200" t="s">
        <v>82</v>
      </c>
      <c r="AY387" s="19" t="s">
        <v>130</v>
      </c>
      <c r="BE387" s="201">
        <f>IF(N387="základní",J387,0)</f>
        <v>0</v>
      </c>
      <c r="BF387" s="201">
        <f>IF(N387="snížená",J387,0)</f>
        <v>0</v>
      </c>
      <c r="BG387" s="201">
        <f>IF(N387="zákl. přenesená",J387,0)</f>
        <v>0</v>
      </c>
      <c r="BH387" s="201">
        <f>IF(N387="sníž. přenesená",J387,0)</f>
        <v>0</v>
      </c>
      <c r="BI387" s="201">
        <f>IF(N387="nulová",J387,0)</f>
        <v>0</v>
      </c>
      <c r="BJ387" s="19" t="s">
        <v>80</v>
      </c>
      <c r="BK387" s="201">
        <f>ROUND(I387*H387,2)</f>
        <v>0</v>
      </c>
      <c r="BL387" s="19" t="s">
        <v>233</v>
      </c>
      <c r="BM387" s="200" t="s">
        <v>665</v>
      </c>
    </row>
    <row r="388" spans="1:65" s="2" customFormat="1" ht="28.8">
      <c r="A388" s="36"/>
      <c r="B388" s="37"/>
      <c r="C388" s="38"/>
      <c r="D388" s="202" t="s">
        <v>140</v>
      </c>
      <c r="E388" s="38"/>
      <c r="F388" s="203" t="s">
        <v>666</v>
      </c>
      <c r="G388" s="38"/>
      <c r="H388" s="38"/>
      <c r="I388" s="110"/>
      <c r="J388" s="38"/>
      <c r="K388" s="38"/>
      <c r="L388" s="41"/>
      <c r="M388" s="204"/>
      <c r="N388" s="205"/>
      <c r="O388" s="66"/>
      <c r="P388" s="66"/>
      <c r="Q388" s="66"/>
      <c r="R388" s="66"/>
      <c r="S388" s="66"/>
      <c r="T388" s="67"/>
      <c r="U388" s="36"/>
      <c r="V388" s="36"/>
      <c r="W388" s="36"/>
      <c r="X388" s="36"/>
      <c r="Y388" s="36"/>
      <c r="Z388" s="36"/>
      <c r="AA388" s="36"/>
      <c r="AB388" s="36"/>
      <c r="AC388" s="36"/>
      <c r="AD388" s="36"/>
      <c r="AE388" s="36"/>
      <c r="AT388" s="19" t="s">
        <v>140</v>
      </c>
      <c r="AU388" s="19" t="s">
        <v>82</v>
      </c>
    </row>
    <row r="389" spans="1:65" s="12" customFormat="1" ht="22.8" customHeight="1">
      <c r="B389" s="173"/>
      <c r="C389" s="174"/>
      <c r="D389" s="175" t="s">
        <v>71</v>
      </c>
      <c r="E389" s="187" t="s">
        <v>667</v>
      </c>
      <c r="F389" s="187" t="s">
        <v>668</v>
      </c>
      <c r="G389" s="174"/>
      <c r="H389" s="174"/>
      <c r="I389" s="177"/>
      <c r="J389" s="188">
        <f>BK389</f>
        <v>0</v>
      </c>
      <c r="K389" s="174"/>
      <c r="L389" s="179"/>
      <c r="M389" s="180"/>
      <c r="N389" s="181"/>
      <c r="O389" s="181"/>
      <c r="P389" s="182">
        <f>SUM(P390:P421)</f>
        <v>0</v>
      </c>
      <c r="Q389" s="181"/>
      <c r="R389" s="182">
        <f>SUM(R390:R421)</f>
        <v>0.78156100000000006</v>
      </c>
      <c r="S389" s="181"/>
      <c r="T389" s="183">
        <f>SUM(T390:T421)</f>
        <v>0</v>
      </c>
      <c r="AR389" s="184" t="s">
        <v>82</v>
      </c>
      <c r="AT389" s="185" t="s">
        <v>71</v>
      </c>
      <c r="AU389" s="185" t="s">
        <v>80</v>
      </c>
      <c r="AY389" s="184" t="s">
        <v>130</v>
      </c>
      <c r="BK389" s="186">
        <f>SUM(BK390:BK421)</f>
        <v>0</v>
      </c>
    </row>
    <row r="390" spans="1:65" s="2" customFormat="1" ht="16.5" customHeight="1">
      <c r="A390" s="36"/>
      <c r="B390" s="37"/>
      <c r="C390" s="189" t="s">
        <v>669</v>
      </c>
      <c r="D390" s="189" t="s">
        <v>133</v>
      </c>
      <c r="E390" s="190" t="s">
        <v>670</v>
      </c>
      <c r="F390" s="191" t="s">
        <v>672</v>
      </c>
      <c r="G390" s="192" t="s">
        <v>623</v>
      </c>
      <c r="H390" s="193">
        <v>1</v>
      </c>
      <c r="I390" s="194"/>
      <c r="J390" s="195">
        <f>ROUND(I390*H390,2)</f>
        <v>0</v>
      </c>
      <c r="K390" s="191" t="s">
        <v>19</v>
      </c>
      <c r="L390" s="41"/>
      <c r="M390" s="196" t="s">
        <v>19</v>
      </c>
      <c r="N390" s="197" t="s">
        <v>43</v>
      </c>
      <c r="O390" s="66"/>
      <c r="P390" s="198">
        <f>O390*H390</f>
        <v>0</v>
      </c>
      <c r="Q390" s="198">
        <v>1.7999999999999999E-2</v>
      </c>
      <c r="R390" s="198">
        <f>Q390*H390</f>
        <v>1.7999999999999999E-2</v>
      </c>
      <c r="S390" s="198">
        <v>0</v>
      </c>
      <c r="T390" s="199">
        <f>S390*H390</f>
        <v>0</v>
      </c>
      <c r="U390" s="36"/>
      <c r="V390" s="36"/>
      <c r="W390" s="36"/>
      <c r="X390" s="36"/>
      <c r="Y390" s="36"/>
      <c r="Z390" s="36"/>
      <c r="AA390" s="36"/>
      <c r="AB390" s="36"/>
      <c r="AC390" s="36"/>
      <c r="AD390" s="36"/>
      <c r="AE390" s="36"/>
      <c r="AR390" s="200" t="s">
        <v>233</v>
      </c>
      <c r="AT390" s="200" t="s">
        <v>133</v>
      </c>
      <c r="AU390" s="200" t="s">
        <v>82</v>
      </c>
      <c r="AY390" s="19" t="s">
        <v>130</v>
      </c>
      <c r="BE390" s="201">
        <f>IF(N390="základní",J390,0)</f>
        <v>0</v>
      </c>
      <c r="BF390" s="201">
        <f>IF(N390="snížená",J390,0)</f>
        <v>0</v>
      </c>
      <c r="BG390" s="201">
        <f>IF(N390="zákl. přenesená",J390,0)</f>
        <v>0</v>
      </c>
      <c r="BH390" s="201">
        <f>IF(N390="sníž. přenesená",J390,0)</f>
        <v>0</v>
      </c>
      <c r="BI390" s="201">
        <f>IF(N390="nulová",J390,0)</f>
        <v>0</v>
      </c>
      <c r="BJ390" s="19" t="s">
        <v>80</v>
      </c>
      <c r="BK390" s="201">
        <f>ROUND(I390*H390,2)</f>
        <v>0</v>
      </c>
      <c r="BL390" s="19" t="s">
        <v>233</v>
      </c>
      <c r="BM390" s="200" t="s">
        <v>671</v>
      </c>
    </row>
    <row r="391" spans="1:65" s="2" customFormat="1" ht="28.8">
      <c r="A391" s="36"/>
      <c r="B391" s="37"/>
      <c r="C391" s="38"/>
      <c r="D391" s="202" t="s">
        <v>140</v>
      </c>
      <c r="E391" s="38"/>
      <c r="F391" s="203" t="s">
        <v>672</v>
      </c>
      <c r="G391" s="38"/>
      <c r="H391" s="38"/>
      <c r="I391" s="110"/>
      <c r="J391" s="38"/>
      <c r="K391" s="38"/>
      <c r="L391" s="41"/>
      <c r="M391" s="204"/>
      <c r="N391" s="205"/>
      <c r="O391" s="66"/>
      <c r="P391" s="66"/>
      <c r="Q391" s="66"/>
      <c r="R391" s="66"/>
      <c r="S391" s="66"/>
      <c r="T391" s="67"/>
      <c r="U391" s="36"/>
      <c r="V391" s="36"/>
      <c r="W391" s="36"/>
      <c r="X391" s="36"/>
      <c r="Y391" s="36"/>
      <c r="Z391" s="36"/>
      <c r="AA391" s="36"/>
      <c r="AB391" s="36"/>
      <c r="AC391" s="36"/>
      <c r="AD391" s="36"/>
      <c r="AE391" s="36"/>
      <c r="AT391" s="19" t="s">
        <v>140</v>
      </c>
      <c r="AU391" s="19" t="s">
        <v>82</v>
      </c>
    </row>
    <row r="392" spans="1:65" s="2" customFormat="1" ht="55.5" customHeight="1">
      <c r="A392" s="36"/>
      <c r="B392" s="37"/>
      <c r="C392" s="189" t="s">
        <v>673</v>
      </c>
      <c r="D392" s="189" t="s">
        <v>133</v>
      </c>
      <c r="E392" s="190" t="s">
        <v>674</v>
      </c>
      <c r="F392" s="191" t="s">
        <v>675</v>
      </c>
      <c r="G392" s="192" t="s">
        <v>623</v>
      </c>
      <c r="H392" s="193">
        <v>1</v>
      </c>
      <c r="I392" s="194"/>
      <c r="J392" s="195">
        <f>ROUND(I392*H392,2)</f>
        <v>0</v>
      </c>
      <c r="K392" s="191" t="s">
        <v>19</v>
      </c>
      <c r="L392" s="41"/>
      <c r="M392" s="196" t="s">
        <v>19</v>
      </c>
      <c r="N392" s="197" t="s">
        <v>43</v>
      </c>
      <c r="O392" s="66"/>
      <c r="P392" s="198">
        <f>O392*H392</f>
        <v>0</v>
      </c>
      <c r="Q392" s="198">
        <v>3.5000000000000003E-2</v>
      </c>
      <c r="R392" s="198">
        <f>Q392*H392</f>
        <v>3.5000000000000003E-2</v>
      </c>
      <c r="S392" s="198">
        <v>0</v>
      </c>
      <c r="T392" s="199">
        <f>S392*H392</f>
        <v>0</v>
      </c>
      <c r="U392" s="36"/>
      <c r="V392" s="36"/>
      <c r="W392" s="36"/>
      <c r="X392" s="36"/>
      <c r="Y392" s="36"/>
      <c r="Z392" s="36"/>
      <c r="AA392" s="36"/>
      <c r="AB392" s="36"/>
      <c r="AC392" s="36"/>
      <c r="AD392" s="36"/>
      <c r="AE392" s="36"/>
      <c r="AR392" s="200" t="s">
        <v>233</v>
      </c>
      <c r="AT392" s="200" t="s">
        <v>133</v>
      </c>
      <c r="AU392" s="200" t="s">
        <v>82</v>
      </c>
      <c r="AY392" s="19" t="s">
        <v>130</v>
      </c>
      <c r="BE392" s="201">
        <f>IF(N392="základní",J392,0)</f>
        <v>0</v>
      </c>
      <c r="BF392" s="201">
        <f>IF(N392="snížená",J392,0)</f>
        <v>0</v>
      </c>
      <c r="BG392" s="201">
        <f>IF(N392="zákl. přenesená",J392,0)</f>
        <v>0</v>
      </c>
      <c r="BH392" s="201">
        <f>IF(N392="sníž. přenesená",J392,0)</f>
        <v>0</v>
      </c>
      <c r="BI392" s="201">
        <f>IF(N392="nulová",J392,0)</f>
        <v>0</v>
      </c>
      <c r="BJ392" s="19" t="s">
        <v>80</v>
      </c>
      <c r="BK392" s="201">
        <f>ROUND(I392*H392,2)</f>
        <v>0</v>
      </c>
      <c r="BL392" s="19" t="s">
        <v>233</v>
      </c>
      <c r="BM392" s="200" t="s">
        <v>676</v>
      </c>
    </row>
    <row r="393" spans="1:65" s="2" customFormat="1" ht="38.4">
      <c r="A393" s="36"/>
      <c r="B393" s="37"/>
      <c r="C393" s="38"/>
      <c r="D393" s="202" t="s">
        <v>140</v>
      </c>
      <c r="E393" s="38"/>
      <c r="F393" s="203" t="s">
        <v>677</v>
      </c>
      <c r="G393" s="38"/>
      <c r="H393" s="38"/>
      <c r="I393" s="110"/>
      <c r="J393" s="38"/>
      <c r="K393" s="38"/>
      <c r="L393" s="41"/>
      <c r="M393" s="204"/>
      <c r="N393" s="205"/>
      <c r="O393" s="66"/>
      <c r="P393" s="66"/>
      <c r="Q393" s="66"/>
      <c r="R393" s="66"/>
      <c r="S393" s="66"/>
      <c r="T393" s="67"/>
      <c r="U393" s="36"/>
      <c r="V393" s="36"/>
      <c r="W393" s="36"/>
      <c r="X393" s="36"/>
      <c r="Y393" s="36"/>
      <c r="Z393" s="36"/>
      <c r="AA393" s="36"/>
      <c r="AB393" s="36"/>
      <c r="AC393" s="36"/>
      <c r="AD393" s="36"/>
      <c r="AE393" s="36"/>
      <c r="AT393" s="19" t="s">
        <v>140</v>
      </c>
      <c r="AU393" s="19" t="s">
        <v>82</v>
      </c>
    </row>
    <row r="394" spans="1:65" s="2" customFormat="1" ht="55.5" customHeight="1">
      <c r="A394" s="36"/>
      <c r="B394" s="37"/>
      <c r="C394" s="189" t="s">
        <v>678</v>
      </c>
      <c r="D394" s="189" t="s">
        <v>133</v>
      </c>
      <c r="E394" s="190" t="s">
        <v>679</v>
      </c>
      <c r="F394" s="191" t="s">
        <v>680</v>
      </c>
      <c r="G394" s="192" t="s">
        <v>681</v>
      </c>
      <c r="H394" s="193">
        <v>68</v>
      </c>
      <c r="I394" s="194"/>
      <c r="J394" s="195">
        <f>ROUND(I394*H394,2)</f>
        <v>0</v>
      </c>
      <c r="K394" s="191" t="s">
        <v>19</v>
      </c>
      <c r="L394" s="41"/>
      <c r="M394" s="196" t="s">
        <v>19</v>
      </c>
      <c r="N394" s="197" t="s">
        <v>43</v>
      </c>
      <c r="O394" s="66"/>
      <c r="P394" s="198">
        <f>O394*H394</f>
        <v>0</v>
      </c>
      <c r="Q394" s="198">
        <v>1E-3</v>
      </c>
      <c r="R394" s="198">
        <f>Q394*H394</f>
        <v>6.8000000000000005E-2</v>
      </c>
      <c r="S394" s="198">
        <v>0</v>
      </c>
      <c r="T394" s="199">
        <f>S394*H394</f>
        <v>0</v>
      </c>
      <c r="U394" s="36"/>
      <c r="V394" s="36"/>
      <c r="W394" s="36"/>
      <c r="X394" s="36"/>
      <c r="Y394" s="36"/>
      <c r="Z394" s="36"/>
      <c r="AA394" s="36"/>
      <c r="AB394" s="36"/>
      <c r="AC394" s="36"/>
      <c r="AD394" s="36"/>
      <c r="AE394" s="36"/>
      <c r="AR394" s="200" t="s">
        <v>233</v>
      </c>
      <c r="AT394" s="200" t="s">
        <v>133</v>
      </c>
      <c r="AU394" s="200" t="s">
        <v>82</v>
      </c>
      <c r="AY394" s="19" t="s">
        <v>130</v>
      </c>
      <c r="BE394" s="201">
        <f>IF(N394="základní",J394,0)</f>
        <v>0</v>
      </c>
      <c r="BF394" s="201">
        <f>IF(N394="snížená",J394,0)</f>
        <v>0</v>
      </c>
      <c r="BG394" s="201">
        <f>IF(N394="zákl. přenesená",J394,0)</f>
        <v>0</v>
      </c>
      <c r="BH394" s="201">
        <f>IF(N394="sníž. přenesená",J394,0)</f>
        <v>0</v>
      </c>
      <c r="BI394" s="201">
        <f>IF(N394="nulová",J394,0)</f>
        <v>0</v>
      </c>
      <c r="BJ394" s="19" t="s">
        <v>80</v>
      </c>
      <c r="BK394" s="201">
        <f>ROUND(I394*H394,2)</f>
        <v>0</v>
      </c>
      <c r="BL394" s="19" t="s">
        <v>233</v>
      </c>
      <c r="BM394" s="200" t="s">
        <v>682</v>
      </c>
    </row>
    <row r="395" spans="1:65" s="2" customFormat="1" ht="38.4">
      <c r="A395" s="36"/>
      <c r="B395" s="37"/>
      <c r="C395" s="38"/>
      <c r="D395" s="202" t="s">
        <v>140</v>
      </c>
      <c r="E395" s="38"/>
      <c r="F395" s="203" t="s">
        <v>683</v>
      </c>
      <c r="G395" s="38"/>
      <c r="H395" s="38"/>
      <c r="I395" s="110"/>
      <c r="J395" s="38"/>
      <c r="K395" s="38"/>
      <c r="L395" s="41"/>
      <c r="M395" s="204"/>
      <c r="N395" s="205"/>
      <c r="O395" s="66"/>
      <c r="P395" s="66"/>
      <c r="Q395" s="66"/>
      <c r="R395" s="66"/>
      <c r="S395" s="66"/>
      <c r="T395" s="67"/>
      <c r="U395" s="36"/>
      <c r="V395" s="36"/>
      <c r="W395" s="36"/>
      <c r="X395" s="36"/>
      <c r="Y395" s="36"/>
      <c r="Z395" s="36"/>
      <c r="AA395" s="36"/>
      <c r="AB395" s="36"/>
      <c r="AC395" s="36"/>
      <c r="AD395" s="36"/>
      <c r="AE395" s="36"/>
      <c r="AT395" s="19" t="s">
        <v>140</v>
      </c>
      <c r="AU395" s="19" t="s">
        <v>82</v>
      </c>
    </row>
    <row r="396" spans="1:65" s="13" customFormat="1">
      <c r="B396" s="206"/>
      <c r="C396" s="207"/>
      <c r="D396" s="202" t="s">
        <v>142</v>
      </c>
      <c r="E396" s="208" t="s">
        <v>19</v>
      </c>
      <c r="F396" s="209" t="s">
        <v>684</v>
      </c>
      <c r="G396" s="207"/>
      <c r="H396" s="210">
        <v>68</v>
      </c>
      <c r="I396" s="211"/>
      <c r="J396" s="207"/>
      <c r="K396" s="207"/>
      <c r="L396" s="212"/>
      <c r="M396" s="213"/>
      <c r="N396" s="214"/>
      <c r="O396" s="214"/>
      <c r="P396" s="214"/>
      <c r="Q396" s="214"/>
      <c r="R396" s="214"/>
      <c r="S396" s="214"/>
      <c r="T396" s="215"/>
      <c r="AT396" s="216" t="s">
        <v>142</v>
      </c>
      <c r="AU396" s="216" t="s">
        <v>82</v>
      </c>
      <c r="AV396" s="13" t="s">
        <v>82</v>
      </c>
      <c r="AW396" s="13" t="s">
        <v>33</v>
      </c>
      <c r="AX396" s="13" t="s">
        <v>80</v>
      </c>
      <c r="AY396" s="216" t="s">
        <v>130</v>
      </c>
    </row>
    <row r="397" spans="1:65" s="2" customFormat="1" ht="16.5" customHeight="1">
      <c r="A397" s="36"/>
      <c r="B397" s="37"/>
      <c r="C397" s="189" t="s">
        <v>685</v>
      </c>
      <c r="D397" s="189" t="s">
        <v>133</v>
      </c>
      <c r="E397" s="190" t="s">
        <v>686</v>
      </c>
      <c r="F397" s="191" t="s">
        <v>688</v>
      </c>
      <c r="G397" s="192" t="s">
        <v>136</v>
      </c>
      <c r="H397" s="193">
        <v>2</v>
      </c>
      <c r="I397" s="194"/>
      <c r="J397" s="195">
        <f>ROUND(I397*H397,2)</f>
        <v>0</v>
      </c>
      <c r="K397" s="191" t="s">
        <v>19</v>
      </c>
      <c r="L397" s="41"/>
      <c r="M397" s="196" t="s">
        <v>19</v>
      </c>
      <c r="N397" s="197" t="s">
        <v>43</v>
      </c>
      <c r="O397" s="66"/>
      <c r="P397" s="198">
        <f>O397*H397</f>
        <v>0</v>
      </c>
      <c r="Q397" s="198">
        <v>2.5000000000000001E-2</v>
      </c>
      <c r="R397" s="198">
        <f>Q397*H397</f>
        <v>0.05</v>
      </c>
      <c r="S397" s="198">
        <v>0</v>
      </c>
      <c r="T397" s="199">
        <f>S397*H397</f>
        <v>0</v>
      </c>
      <c r="U397" s="36"/>
      <c r="V397" s="36"/>
      <c r="W397" s="36"/>
      <c r="X397" s="36"/>
      <c r="Y397" s="36"/>
      <c r="Z397" s="36"/>
      <c r="AA397" s="36"/>
      <c r="AB397" s="36"/>
      <c r="AC397" s="36"/>
      <c r="AD397" s="36"/>
      <c r="AE397" s="36"/>
      <c r="AR397" s="200" t="s">
        <v>233</v>
      </c>
      <c r="AT397" s="200" t="s">
        <v>133</v>
      </c>
      <c r="AU397" s="200" t="s">
        <v>82</v>
      </c>
      <c r="AY397" s="19" t="s">
        <v>130</v>
      </c>
      <c r="BE397" s="201">
        <f>IF(N397="základní",J397,0)</f>
        <v>0</v>
      </c>
      <c r="BF397" s="201">
        <f>IF(N397="snížená",J397,0)</f>
        <v>0</v>
      </c>
      <c r="BG397" s="201">
        <f>IF(N397="zákl. přenesená",J397,0)</f>
        <v>0</v>
      </c>
      <c r="BH397" s="201">
        <f>IF(N397="sníž. přenesená",J397,0)</f>
        <v>0</v>
      </c>
      <c r="BI397" s="201">
        <f>IF(N397="nulová",J397,0)</f>
        <v>0</v>
      </c>
      <c r="BJ397" s="19" t="s">
        <v>80</v>
      </c>
      <c r="BK397" s="201">
        <f>ROUND(I397*H397,2)</f>
        <v>0</v>
      </c>
      <c r="BL397" s="19" t="s">
        <v>233</v>
      </c>
      <c r="BM397" s="200" t="s">
        <v>687</v>
      </c>
    </row>
    <row r="398" spans="1:65" s="2" customFormat="1" ht="28.8">
      <c r="A398" s="36"/>
      <c r="B398" s="37"/>
      <c r="C398" s="38"/>
      <c r="D398" s="202" t="s">
        <v>140</v>
      </c>
      <c r="E398" s="38"/>
      <c r="F398" s="203" t="s">
        <v>688</v>
      </c>
      <c r="G398" s="38"/>
      <c r="H398" s="38"/>
      <c r="I398" s="110"/>
      <c r="J398" s="38"/>
      <c r="K398" s="38"/>
      <c r="L398" s="41"/>
      <c r="M398" s="204"/>
      <c r="N398" s="205"/>
      <c r="O398" s="66"/>
      <c r="P398" s="66"/>
      <c r="Q398" s="66"/>
      <c r="R398" s="66"/>
      <c r="S398" s="66"/>
      <c r="T398" s="67"/>
      <c r="U398" s="36"/>
      <c r="V398" s="36"/>
      <c r="W398" s="36"/>
      <c r="X398" s="36"/>
      <c r="Y398" s="36"/>
      <c r="Z398" s="36"/>
      <c r="AA398" s="36"/>
      <c r="AB398" s="36"/>
      <c r="AC398" s="36"/>
      <c r="AD398" s="36"/>
      <c r="AE398" s="36"/>
      <c r="AT398" s="19" t="s">
        <v>140</v>
      </c>
      <c r="AU398" s="19" t="s">
        <v>82</v>
      </c>
    </row>
    <row r="399" spans="1:65" s="13" customFormat="1">
      <c r="B399" s="206"/>
      <c r="C399" s="207"/>
      <c r="D399" s="202" t="s">
        <v>142</v>
      </c>
      <c r="E399" s="208" t="s">
        <v>19</v>
      </c>
      <c r="F399" s="209" t="s">
        <v>689</v>
      </c>
      <c r="G399" s="207"/>
      <c r="H399" s="210">
        <v>2</v>
      </c>
      <c r="I399" s="211"/>
      <c r="J399" s="207"/>
      <c r="K399" s="207"/>
      <c r="L399" s="212"/>
      <c r="M399" s="213"/>
      <c r="N399" s="214"/>
      <c r="O399" s="214"/>
      <c r="P399" s="214"/>
      <c r="Q399" s="214"/>
      <c r="R399" s="214"/>
      <c r="S399" s="214"/>
      <c r="T399" s="215"/>
      <c r="AT399" s="216" t="s">
        <v>142</v>
      </c>
      <c r="AU399" s="216" t="s">
        <v>82</v>
      </c>
      <c r="AV399" s="13" t="s">
        <v>82</v>
      </c>
      <c r="AW399" s="13" t="s">
        <v>33</v>
      </c>
      <c r="AX399" s="13" t="s">
        <v>80</v>
      </c>
      <c r="AY399" s="216" t="s">
        <v>130</v>
      </c>
    </row>
    <row r="400" spans="1:65" s="2" customFormat="1" ht="44.25" customHeight="1">
      <c r="A400" s="36"/>
      <c r="B400" s="37"/>
      <c r="C400" s="189" t="s">
        <v>690</v>
      </c>
      <c r="D400" s="189" t="s">
        <v>133</v>
      </c>
      <c r="E400" s="190" t="s">
        <v>691</v>
      </c>
      <c r="F400" s="191" t="s">
        <v>692</v>
      </c>
      <c r="G400" s="192" t="s">
        <v>623</v>
      </c>
      <c r="H400" s="193">
        <v>4</v>
      </c>
      <c r="I400" s="194"/>
      <c r="J400" s="195">
        <f>ROUND(I400*H400,2)</f>
        <v>0</v>
      </c>
      <c r="K400" s="191" t="s">
        <v>19</v>
      </c>
      <c r="L400" s="41"/>
      <c r="M400" s="196" t="s">
        <v>19</v>
      </c>
      <c r="N400" s="197" t="s">
        <v>43</v>
      </c>
      <c r="O400" s="66"/>
      <c r="P400" s="198">
        <f>O400*H400</f>
        <v>0</v>
      </c>
      <c r="Q400" s="198">
        <v>1.4999999999999999E-2</v>
      </c>
      <c r="R400" s="198">
        <f>Q400*H400</f>
        <v>0.06</v>
      </c>
      <c r="S400" s="198">
        <v>0</v>
      </c>
      <c r="T400" s="199">
        <f>S400*H400</f>
        <v>0</v>
      </c>
      <c r="U400" s="36"/>
      <c r="V400" s="36"/>
      <c r="W400" s="36"/>
      <c r="X400" s="36"/>
      <c r="Y400" s="36"/>
      <c r="Z400" s="36"/>
      <c r="AA400" s="36"/>
      <c r="AB400" s="36"/>
      <c r="AC400" s="36"/>
      <c r="AD400" s="36"/>
      <c r="AE400" s="36"/>
      <c r="AR400" s="200" t="s">
        <v>233</v>
      </c>
      <c r="AT400" s="200" t="s">
        <v>133</v>
      </c>
      <c r="AU400" s="200" t="s">
        <v>82</v>
      </c>
      <c r="AY400" s="19" t="s">
        <v>130</v>
      </c>
      <c r="BE400" s="201">
        <f>IF(N400="základní",J400,0)</f>
        <v>0</v>
      </c>
      <c r="BF400" s="201">
        <f>IF(N400="snížená",J400,0)</f>
        <v>0</v>
      </c>
      <c r="BG400" s="201">
        <f>IF(N400="zákl. přenesená",J400,0)</f>
        <v>0</v>
      </c>
      <c r="BH400" s="201">
        <f>IF(N400="sníž. přenesená",J400,0)</f>
        <v>0</v>
      </c>
      <c r="BI400" s="201">
        <f>IF(N400="nulová",J400,0)</f>
        <v>0</v>
      </c>
      <c r="BJ400" s="19" t="s">
        <v>80</v>
      </c>
      <c r="BK400" s="201">
        <f>ROUND(I400*H400,2)</f>
        <v>0</v>
      </c>
      <c r="BL400" s="19" t="s">
        <v>233</v>
      </c>
      <c r="BM400" s="200" t="s">
        <v>693</v>
      </c>
    </row>
    <row r="401" spans="1:65" s="2" customFormat="1" ht="28.8">
      <c r="A401" s="36"/>
      <c r="B401" s="37"/>
      <c r="C401" s="38"/>
      <c r="D401" s="202" t="s">
        <v>140</v>
      </c>
      <c r="E401" s="38"/>
      <c r="F401" s="203" t="s">
        <v>692</v>
      </c>
      <c r="G401" s="38"/>
      <c r="H401" s="38"/>
      <c r="I401" s="110"/>
      <c r="J401" s="38"/>
      <c r="K401" s="38"/>
      <c r="L401" s="41"/>
      <c r="M401" s="204"/>
      <c r="N401" s="205"/>
      <c r="O401" s="66"/>
      <c r="P401" s="66"/>
      <c r="Q401" s="66"/>
      <c r="R401" s="66"/>
      <c r="S401" s="66"/>
      <c r="T401" s="67"/>
      <c r="U401" s="36"/>
      <c r="V401" s="36"/>
      <c r="W401" s="36"/>
      <c r="X401" s="36"/>
      <c r="Y401" s="36"/>
      <c r="Z401" s="36"/>
      <c r="AA401" s="36"/>
      <c r="AB401" s="36"/>
      <c r="AC401" s="36"/>
      <c r="AD401" s="36"/>
      <c r="AE401" s="36"/>
      <c r="AT401" s="19" t="s">
        <v>140</v>
      </c>
      <c r="AU401" s="19" t="s">
        <v>82</v>
      </c>
    </row>
    <row r="402" spans="1:65" s="13" customFormat="1">
      <c r="B402" s="206"/>
      <c r="C402" s="207"/>
      <c r="D402" s="202" t="s">
        <v>142</v>
      </c>
      <c r="E402" s="208" t="s">
        <v>19</v>
      </c>
      <c r="F402" s="209" t="s">
        <v>694</v>
      </c>
      <c r="G402" s="207"/>
      <c r="H402" s="210">
        <v>4</v>
      </c>
      <c r="I402" s="211"/>
      <c r="J402" s="207"/>
      <c r="K402" s="207"/>
      <c r="L402" s="212"/>
      <c r="M402" s="213"/>
      <c r="N402" s="214"/>
      <c r="O402" s="214"/>
      <c r="P402" s="214"/>
      <c r="Q402" s="214"/>
      <c r="R402" s="214"/>
      <c r="S402" s="214"/>
      <c r="T402" s="215"/>
      <c r="AT402" s="216" t="s">
        <v>142</v>
      </c>
      <c r="AU402" s="216" t="s">
        <v>82</v>
      </c>
      <c r="AV402" s="13" t="s">
        <v>82</v>
      </c>
      <c r="AW402" s="13" t="s">
        <v>33</v>
      </c>
      <c r="AX402" s="13" t="s">
        <v>80</v>
      </c>
      <c r="AY402" s="216" t="s">
        <v>130</v>
      </c>
    </row>
    <row r="403" spans="1:65" s="2" customFormat="1" ht="16.5" customHeight="1">
      <c r="A403" s="36"/>
      <c r="B403" s="37"/>
      <c r="C403" s="189" t="s">
        <v>202</v>
      </c>
      <c r="D403" s="189" t="s">
        <v>133</v>
      </c>
      <c r="E403" s="190" t="s">
        <v>695</v>
      </c>
      <c r="F403" s="191" t="s">
        <v>697</v>
      </c>
      <c r="G403" s="192" t="s">
        <v>623</v>
      </c>
      <c r="H403" s="193">
        <v>2</v>
      </c>
      <c r="I403" s="194"/>
      <c r="J403" s="195">
        <f>ROUND(I403*H403,2)</f>
        <v>0</v>
      </c>
      <c r="K403" s="191" t="s">
        <v>19</v>
      </c>
      <c r="L403" s="41"/>
      <c r="M403" s="196" t="s">
        <v>19</v>
      </c>
      <c r="N403" s="197" t="s">
        <v>43</v>
      </c>
      <c r="O403" s="66"/>
      <c r="P403" s="198">
        <f>O403*H403</f>
        <v>0</v>
      </c>
      <c r="Q403" s="198">
        <v>1.7500000000000002E-2</v>
      </c>
      <c r="R403" s="198">
        <f>Q403*H403</f>
        <v>3.5000000000000003E-2</v>
      </c>
      <c r="S403" s="198">
        <v>0</v>
      </c>
      <c r="T403" s="199">
        <f>S403*H403</f>
        <v>0</v>
      </c>
      <c r="U403" s="36"/>
      <c r="V403" s="36"/>
      <c r="W403" s="36"/>
      <c r="X403" s="36"/>
      <c r="Y403" s="36"/>
      <c r="Z403" s="36"/>
      <c r="AA403" s="36"/>
      <c r="AB403" s="36"/>
      <c r="AC403" s="36"/>
      <c r="AD403" s="36"/>
      <c r="AE403" s="36"/>
      <c r="AR403" s="200" t="s">
        <v>233</v>
      </c>
      <c r="AT403" s="200" t="s">
        <v>133</v>
      </c>
      <c r="AU403" s="200" t="s">
        <v>82</v>
      </c>
      <c r="AY403" s="19" t="s">
        <v>130</v>
      </c>
      <c r="BE403" s="201">
        <f>IF(N403="základní",J403,0)</f>
        <v>0</v>
      </c>
      <c r="BF403" s="201">
        <f>IF(N403="snížená",J403,0)</f>
        <v>0</v>
      </c>
      <c r="BG403" s="201">
        <f>IF(N403="zákl. přenesená",J403,0)</f>
        <v>0</v>
      </c>
      <c r="BH403" s="201">
        <f>IF(N403="sníž. přenesená",J403,0)</f>
        <v>0</v>
      </c>
      <c r="BI403" s="201">
        <f>IF(N403="nulová",J403,0)</f>
        <v>0</v>
      </c>
      <c r="BJ403" s="19" t="s">
        <v>80</v>
      </c>
      <c r="BK403" s="201">
        <f>ROUND(I403*H403,2)</f>
        <v>0</v>
      </c>
      <c r="BL403" s="19" t="s">
        <v>233</v>
      </c>
      <c r="BM403" s="200" t="s">
        <v>696</v>
      </c>
    </row>
    <row r="404" spans="1:65" s="2" customFormat="1" ht="67.2">
      <c r="A404" s="36"/>
      <c r="B404" s="37"/>
      <c r="C404" s="38"/>
      <c r="D404" s="202" t="s">
        <v>140</v>
      </c>
      <c r="E404" s="38"/>
      <c r="F404" s="203" t="s">
        <v>697</v>
      </c>
      <c r="G404" s="38"/>
      <c r="H404" s="38"/>
      <c r="I404" s="110"/>
      <c r="J404" s="38"/>
      <c r="K404" s="38"/>
      <c r="L404" s="41"/>
      <c r="M404" s="204"/>
      <c r="N404" s="205"/>
      <c r="O404" s="66"/>
      <c r="P404" s="66"/>
      <c r="Q404" s="66"/>
      <c r="R404" s="66"/>
      <c r="S404" s="66"/>
      <c r="T404" s="67"/>
      <c r="U404" s="36"/>
      <c r="V404" s="36"/>
      <c r="W404" s="36"/>
      <c r="X404" s="36"/>
      <c r="Y404" s="36"/>
      <c r="Z404" s="36"/>
      <c r="AA404" s="36"/>
      <c r="AB404" s="36"/>
      <c r="AC404" s="36"/>
      <c r="AD404" s="36"/>
      <c r="AE404" s="36"/>
      <c r="AT404" s="19" t="s">
        <v>140</v>
      </c>
      <c r="AU404" s="19" t="s">
        <v>82</v>
      </c>
    </row>
    <row r="405" spans="1:65" s="13" customFormat="1">
      <c r="B405" s="206"/>
      <c r="C405" s="207"/>
      <c r="D405" s="202" t="s">
        <v>142</v>
      </c>
      <c r="E405" s="208" t="s">
        <v>19</v>
      </c>
      <c r="F405" s="209" t="s">
        <v>698</v>
      </c>
      <c r="G405" s="207"/>
      <c r="H405" s="210">
        <v>2</v>
      </c>
      <c r="I405" s="211"/>
      <c r="J405" s="207"/>
      <c r="K405" s="207"/>
      <c r="L405" s="212"/>
      <c r="M405" s="213"/>
      <c r="N405" s="214"/>
      <c r="O405" s="214"/>
      <c r="P405" s="214"/>
      <c r="Q405" s="214"/>
      <c r="R405" s="214"/>
      <c r="S405" s="214"/>
      <c r="T405" s="215"/>
      <c r="AT405" s="216" t="s">
        <v>142</v>
      </c>
      <c r="AU405" s="216" t="s">
        <v>82</v>
      </c>
      <c r="AV405" s="13" t="s">
        <v>82</v>
      </c>
      <c r="AW405" s="13" t="s">
        <v>33</v>
      </c>
      <c r="AX405" s="13" t="s">
        <v>80</v>
      </c>
      <c r="AY405" s="216" t="s">
        <v>130</v>
      </c>
    </row>
    <row r="406" spans="1:65" s="2" customFormat="1" ht="44.25" customHeight="1">
      <c r="A406" s="36"/>
      <c r="B406" s="37"/>
      <c r="C406" s="189" t="s">
        <v>333</v>
      </c>
      <c r="D406" s="189" t="s">
        <v>133</v>
      </c>
      <c r="E406" s="190" t="s">
        <v>699</v>
      </c>
      <c r="F406" s="191" t="s">
        <v>700</v>
      </c>
      <c r="G406" s="192" t="s">
        <v>623</v>
      </c>
      <c r="H406" s="193">
        <v>1</v>
      </c>
      <c r="I406" s="194"/>
      <c r="J406" s="195">
        <f>ROUND(I406*H406,2)</f>
        <v>0</v>
      </c>
      <c r="K406" s="191" t="s">
        <v>19</v>
      </c>
      <c r="L406" s="41"/>
      <c r="M406" s="196" t="s">
        <v>19</v>
      </c>
      <c r="N406" s="197" t="s">
        <v>43</v>
      </c>
      <c r="O406" s="66"/>
      <c r="P406" s="198">
        <f>O406*H406</f>
        <v>0</v>
      </c>
      <c r="Q406" s="198">
        <v>0.12</v>
      </c>
      <c r="R406" s="198">
        <f>Q406*H406</f>
        <v>0.12</v>
      </c>
      <c r="S406" s="198">
        <v>0</v>
      </c>
      <c r="T406" s="199">
        <f>S406*H406</f>
        <v>0</v>
      </c>
      <c r="U406" s="36"/>
      <c r="V406" s="36"/>
      <c r="W406" s="36"/>
      <c r="X406" s="36"/>
      <c r="Y406" s="36"/>
      <c r="Z406" s="36"/>
      <c r="AA406" s="36"/>
      <c r="AB406" s="36"/>
      <c r="AC406" s="36"/>
      <c r="AD406" s="36"/>
      <c r="AE406" s="36"/>
      <c r="AR406" s="200" t="s">
        <v>233</v>
      </c>
      <c r="AT406" s="200" t="s">
        <v>133</v>
      </c>
      <c r="AU406" s="200" t="s">
        <v>82</v>
      </c>
      <c r="AY406" s="19" t="s">
        <v>130</v>
      </c>
      <c r="BE406" s="201">
        <f>IF(N406="základní",J406,0)</f>
        <v>0</v>
      </c>
      <c r="BF406" s="201">
        <f>IF(N406="snížená",J406,0)</f>
        <v>0</v>
      </c>
      <c r="BG406" s="201">
        <f>IF(N406="zákl. přenesená",J406,0)</f>
        <v>0</v>
      </c>
      <c r="BH406" s="201">
        <f>IF(N406="sníž. přenesená",J406,0)</f>
        <v>0</v>
      </c>
      <c r="BI406" s="201">
        <f>IF(N406="nulová",J406,0)</f>
        <v>0</v>
      </c>
      <c r="BJ406" s="19" t="s">
        <v>80</v>
      </c>
      <c r="BK406" s="201">
        <f>ROUND(I406*H406,2)</f>
        <v>0</v>
      </c>
      <c r="BL406" s="19" t="s">
        <v>233</v>
      </c>
      <c r="BM406" s="200" t="s">
        <v>701</v>
      </c>
    </row>
    <row r="407" spans="1:65" s="2" customFormat="1" ht="38.4">
      <c r="A407" s="36"/>
      <c r="B407" s="37"/>
      <c r="C407" s="38"/>
      <c r="D407" s="202" t="s">
        <v>140</v>
      </c>
      <c r="E407" s="38"/>
      <c r="F407" s="203" t="s">
        <v>700</v>
      </c>
      <c r="G407" s="38"/>
      <c r="H407" s="38"/>
      <c r="I407" s="110"/>
      <c r="J407" s="38"/>
      <c r="K407" s="38"/>
      <c r="L407" s="41"/>
      <c r="M407" s="204"/>
      <c r="N407" s="205"/>
      <c r="O407" s="66"/>
      <c r="P407" s="66"/>
      <c r="Q407" s="66"/>
      <c r="R407" s="66"/>
      <c r="S407" s="66"/>
      <c r="T407" s="67"/>
      <c r="U407" s="36"/>
      <c r="V407" s="36"/>
      <c r="W407" s="36"/>
      <c r="X407" s="36"/>
      <c r="Y407" s="36"/>
      <c r="Z407" s="36"/>
      <c r="AA407" s="36"/>
      <c r="AB407" s="36"/>
      <c r="AC407" s="36"/>
      <c r="AD407" s="36"/>
      <c r="AE407" s="36"/>
      <c r="AT407" s="19" t="s">
        <v>140</v>
      </c>
      <c r="AU407" s="19" t="s">
        <v>82</v>
      </c>
    </row>
    <row r="408" spans="1:65" s="2" customFormat="1" ht="44.25" customHeight="1">
      <c r="A408" s="36"/>
      <c r="B408" s="37"/>
      <c r="C408" s="189" t="s">
        <v>343</v>
      </c>
      <c r="D408" s="189" t="s">
        <v>133</v>
      </c>
      <c r="E408" s="190" t="s">
        <v>702</v>
      </c>
      <c r="F408" s="191" t="s">
        <v>703</v>
      </c>
      <c r="G408" s="192" t="s">
        <v>623</v>
      </c>
      <c r="H408" s="193">
        <v>1</v>
      </c>
      <c r="I408" s="194"/>
      <c r="J408" s="195">
        <f>ROUND(I408*H408,2)</f>
        <v>0</v>
      </c>
      <c r="K408" s="191" t="s">
        <v>19</v>
      </c>
      <c r="L408" s="41"/>
      <c r="M408" s="196" t="s">
        <v>19</v>
      </c>
      <c r="N408" s="197" t="s">
        <v>43</v>
      </c>
      <c r="O408" s="66"/>
      <c r="P408" s="198">
        <f>O408*H408</f>
        <v>0</v>
      </c>
      <c r="Q408" s="198">
        <v>3.5000000000000003E-2</v>
      </c>
      <c r="R408" s="198">
        <f>Q408*H408</f>
        <v>3.5000000000000003E-2</v>
      </c>
      <c r="S408" s="198">
        <v>0</v>
      </c>
      <c r="T408" s="199">
        <f>S408*H408</f>
        <v>0</v>
      </c>
      <c r="U408" s="36"/>
      <c r="V408" s="36"/>
      <c r="W408" s="36"/>
      <c r="X408" s="36"/>
      <c r="Y408" s="36"/>
      <c r="Z408" s="36"/>
      <c r="AA408" s="36"/>
      <c r="AB408" s="36"/>
      <c r="AC408" s="36"/>
      <c r="AD408" s="36"/>
      <c r="AE408" s="36"/>
      <c r="AR408" s="200" t="s">
        <v>233</v>
      </c>
      <c r="AT408" s="200" t="s">
        <v>133</v>
      </c>
      <c r="AU408" s="200" t="s">
        <v>82</v>
      </c>
      <c r="AY408" s="19" t="s">
        <v>130</v>
      </c>
      <c r="BE408" s="201">
        <f>IF(N408="základní",J408,0)</f>
        <v>0</v>
      </c>
      <c r="BF408" s="201">
        <f>IF(N408="snížená",J408,0)</f>
        <v>0</v>
      </c>
      <c r="BG408" s="201">
        <f>IF(N408="zákl. přenesená",J408,0)</f>
        <v>0</v>
      </c>
      <c r="BH408" s="201">
        <f>IF(N408="sníž. přenesená",J408,0)</f>
        <v>0</v>
      </c>
      <c r="BI408" s="201">
        <f>IF(N408="nulová",J408,0)</f>
        <v>0</v>
      </c>
      <c r="BJ408" s="19" t="s">
        <v>80</v>
      </c>
      <c r="BK408" s="201">
        <f>ROUND(I408*H408,2)</f>
        <v>0</v>
      </c>
      <c r="BL408" s="19" t="s">
        <v>233</v>
      </c>
      <c r="BM408" s="200" t="s">
        <v>704</v>
      </c>
    </row>
    <row r="409" spans="1:65" s="2" customFormat="1" ht="38.4">
      <c r="A409" s="36"/>
      <c r="B409" s="37"/>
      <c r="C409" s="38"/>
      <c r="D409" s="202" t="s">
        <v>140</v>
      </c>
      <c r="E409" s="38"/>
      <c r="F409" s="203" t="s">
        <v>703</v>
      </c>
      <c r="G409" s="38"/>
      <c r="H409" s="38"/>
      <c r="I409" s="110"/>
      <c r="J409" s="38"/>
      <c r="K409" s="38"/>
      <c r="L409" s="41"/>
      <c r="M409" s="204"/>
      <c r="N409" s="205"/>
      <c r="O409" s="66"/>
      <c r="P409" s="66"/>
      <c r="Q409" s="66"/>
      <c r="R409" s="66"/>
      <c r="S409" s="66"/>
      <c r="T409" s="67"/>
      <c r="U409" s="36"/>
      <c r="V409" s="36"/>
      <c r="W409" s="36"/>
      <c r="X409" s="36"/>
      <c r="Y409" s="36"/>
      <c r="Z409" s="36"/>
      <c r="AA409" s="36"/>
      <c r="AB409" s="36"/>
      <c r="AC409" s="36"/>
      <c r="AD409" s="36"/>
      <c r="AE409" s="36"/>
      <c r="AT409" s="19" t="s">
        <v>140</v>
      </c>
      <c r="AU409" s="19" t="s">
        <v>82</v>
      </c>
    </row>
    <row r="410" spans="1:65" s="2" customFormat="1" ht="44.25" customHeight="1">
      <c r="A410" s="36"/>
      <c r="B410" s="37"/>
      <c r="C410" s="189" t="s">
        <v>705</v>
      </c>
      <c r="D410" s="189" t="s">
        <v>133</v>
      </c>
      <c r="E410" s="190" t="s">
        <v>706</v>
      </c>
      <c r="F410" s="191" t="s">
        <v>707</v>
      </c>
      <c r="G410" s="192" t="s">
        <v>623</v>
      </c>
      <c r="H410" s="193">
        <v>1</v>
      </c>
      <c r="I410" s="194"/>
      <c r="J410" s="195">
        <f>ROUND(I410*H410,2)</f>
        <v>0</v>
      </c>
      <c r="K410" s="191" t="s">
        <v>19</v>
      </c>
      <c r="L410" s="41"/>
      <c r="M410" s="196" t="s">
        <v>19</v>
      </c>
      <c r="N410" s="197" t="s">
        <v>43</v>
      </c>
      <c r="O410" s="66"/>
      <c r="P410" s="198">
        <f>O410*H410</f>
        <v>0</v>
      </c>
      <c r="Q410" s="198">
        <v>3.5000000000000003E-2</v>
      </c>
      <c r="R410" s="198">
        <f>Q410*H410</f>
        <v>3.5000000000000003E-2</v>
      </c>
      <c r="S410" s="198">
        <v>0</v>
      </c>
      <c r="T410" s="199">
        <f>S410*H410</f>
        <v>0</v>
      </c>
      <c r="U410" s="36"/>
      <c r="V410" s="36"/>
      <c r="W410" s="36"/>
      <c r="X410" s="36"/>
      <c r="Y410" s="36"/>
      <c r="Z410" s="36"/>
      <c r="AA410" s="36"/>
      <c r="AB410" s="36"/>
      <c r="AC410" s="36"/>
      <c r="AD410" s="36"/>
      <c r="AE410" s="36"/>
      <c r="AR410" s="200" t="s">
        <v>233</v>
      </c>
      <c r="AT410" s="200" t="s">
        <v>133</v>
      </c>
      <c r="AU410" s="200" t="s">
        <v>82</v>
      </c>
      <c r="AY410" s="19" t="s">
        <v>130</v>
      </c>
      <c r="BE410" s="201">
        <f>IF(N410="základní",J410,0)</f>
        <v>0</v>
      </c>
      <c r="BF410" s="201">
        <f>IF(N410="snížená",J410,0)</f>
        <v>0</v>
      </c>
      <c r="BG410" s="201">
        <f>IF(N410="zákl. přenesená",J410,0)</f>
        <v>0</v>
      </c>
      <c r="BH410" s="201">
        <f>IF(N410="sníž. přenesená",J410,0)</f>
        <v>0</v>
      </c>
      <c r="BI410" s="201">
        <f>IF(N410="nulová",J410,0)</f>
        <v>0</v>
      </c>
      <c r="BJ410" s="19" t="s">
        <v>80</v>
      </c>
      <c r="BK410" s="201">
        <f>ROUND(I410*H410,2)</f>
        <v>0</v>
      </c>
      <c r="BL410" s="19" t="s">
        <v>233</v>
      </c>
      <c r="BM410" s="200" t="s">
        <v>708</v>
      </c>
    </row>
    <row r="411" spans="1:65" s="2" customFormat="1" ht="38.4">
      <c r="A411" s="36"/>
      <c r="B411" s="37"/>
      <c r="C411" s="38"/>
      <c r="D411" s="202" t="s">
        <v>140</v>
      </c>
      <c r="E411" s="38"/>
      <c r="F411" s="203" t="s">
        <v>707</v>
      </c>
      <c r="G411" s="38"/>
      <c r="H411" s="38"/>
      <c r="I411" s="110"/>
      <c r="J411" s="38"/>
      <c r="K411" s="38"/>
      <c r="L411" s="41"/>
      <c r="M411" s="204"/>
      <c r="N411" s="205"/>
      <c r="O411" s="66"/>
      <c r="P411" s="66"/>
      <c r="Q411" s="66"/>
      <c r="R411" s="66"/>
      <c r="S411" s="66"/>
      <c r="T411" s="67"/>
      <c r="U411" s="36"/>
      <c r="V411" s="36"/>
      <c r="W411" s="36"/>
      <c r="X411" s="36"/>
      <c r="Y411" s="36"/>
      <c r="Z411" s="36"/>
      <c r="AA411" s="36"/>
      <c r="AB411" s="36"/>
      <c r="AC411" s="36"/>
      <c r="AD411" s="36"/>
      <c r="AE411" s="36"/>
      <c r="AT411" s="19" t="s">
        <v>140</v>
      </c>
      <c r="AU411" s="19" t="s">
        <v>82</v>
      </c>
    </row>
    <row r="412" spans="1:65" s="2" customFormat="1" ht="55.5" customHeight="1">
      <c r="A412" s="36"/>
      <c r="B412" s="37"/>
      <c r="C412" s="189" t="s">
        <v>709</v>
      </c>
      <c r="D412" s="189" t="s">
        <v>133</v>
      </c>
      <c r="E412" s="190" t="s">
        <v>710</v>
      </c>
      <c r="F412" s="191" t="s">
        <v>711</v>
      </c>
      <c r="G412" s="192" t="s">
        <v>623</v>
      </c>
      <c r="H412" s="193">
        <v>1</v>
      </c>
      <c r="I412" s="194"/>
      <c r="J412" s="195">
        <f>ROUND(I412*H412,2)</f>
        <v>0</v>
      </c>
      <c r="K412" s="191" t="s">
        <v>19</v>
      </c>
      <c r="L412" s="41"/>
      <c r="M412" s="196" t="s">
        <v>19</v>
      </c>
      <c r="N412" s="197" t="s">
        <v>43</v>
      </c>
      <c r="O412" s="66"/>
      <c r="P412" s="198">
        <f>O412*H412</f>
        <v>0</v>
      </c>
      <c r="Q412" s="198">
        <v>0.12</v>
      </c>
      <c r="R412" s="198">
        <f>Q412*H412</f>
        <v>0.12</v>
      </c>
      <c r="S412" s="198">
        <v>0</v>
      </c>
      <c r="T412" s="199">
        <f>S412*H412</f>
        <v>0</v>
      </c>
      <c r="U412" s="36"/>
      <c r="V412" s="36"/>
      <c r="W412" s="36"/>
      <c r="X412" s="36"/>
      <c r="Y412" s="36"/>
      <c r="Z412" s="36"/>
      <c r="AA412" s="36"/>
      <c r="AB412" s="36"/>
      <c r="AC412" s="36"/>
      <c r="AD412" s="36"/>
      <c r="AE412" s="36"/>
      <c r="AR412" s="200" t="s">
        <v>233</v>
      </c>
      <c r="AT412" s="200" t="s">
        <v>133</v>
      </c>
      <c r="AU412" s="200" t="s">
        <v>82</v>
      </c>
      <c r="AY412" s="19" t="s">
        <v>130</v>
      </c>
      <c r="BE412" s="201">
        <f>IF(N412="základní",J412,0)</f>
        <v>0</v>
      </c>
      <c r="BF412" s="201">
        <f>IF(N412="snížená",J412,0)</f>
        <v>0</v>
      </c>
      <c r="BG412" s="201">
        <f>IF(N412="zákl. přenesená",J412,0)</f>
        <v>0</v>
      </c>
      <c r="BH412" s="201">
        <f>IF(N412="sníž. přenesená",J412,0)</f>
        <v>0</v>
      </c>
      <c r="BI412" s="201">
        <f>IF(N412="nulová",J412,0)</f>
        <v>0</v>
      </c>
      <c r="BJ412" s="19" t="s">
        <v>80</v>
      </c>
      <c r="BK412" s="201">
        <f>ROUND(I412*H412,2)</f>
        <v>0</v>
      </c>
      <c r="BL412" s="19" t="s">
        <v>233</v>
      </c>
      <c r="BM412" s="200" t="s">
        <v>712</v>
      </c>
    </row>
    <row r="413" spans="1:65" s="2" customFormat="1" ht="57.6">
      <c r="A413" s="36"/>
      <c r="B413" s="37"/>
      <c r="C413" s="38"/>
      <c r="D413" s="202" t="s">
        <v>140</v>
      </c>
      <c r="E413" s="38"/>
      <c r="F413" s="203" t="s">
        <v>713</v>
      </c>
      <c r="G413" s="38"/>
      <c r="H413" s="38"/>
      <c r="I413" s="110"/>
      <c r="J413" s="38"/>
      <c r="K413" s="38"/>
      <c r="L413" s="41"/>
      <c r="M413" s="204"/>
      <c r="N413" s="205"/>
      <c r="O413" s="66"/>
      <c r="P413" s="66"/>
      <c r="Q413" s="66"/>
      <c r="R413" s="66"/>
      <c r="S413" s="66"/>
      <c r="T413" s="67"/>
      <c r="U413" s="36"/>
      <c r="V413" s="36"/>
      <c r="W413" s="36"/>
      <c r="X413" s="36"/>
      <c r="Y413" s="36"/>
      <c r="Z413" s="36"/>
      <c r="AA413" s="36"/>
      <c r="AB413" s="36"/>
      <c r="AC413" s="36"/>
      <c r="AD413" s="36"/>
      <c r="AE413" s="36"/>
      <c r="AT413" s="19" t="s">
        <v>140</v>
      </c>
      <c r="AU413" s="19" t="s">
        <v>82</v>
      </c>
    </row>
    <row r="414" spans="1:65" s="2" customFormat="1" ht="16.5" customHeight="1">
      <c r="A414" s="36"/>
      <c r="B414" s="37"/>
      <c r="C414" s="189" t="s">
        <v>714</v>
      </c>
      <c r="D414" s="189" t="s">
        <v>133</v>
      </c>
      <c r="E414" s="190" t="s">
        <v>715</v>
      </c>
      <c r="F414" s="191" t="s">
        <v>717</v>
      </c>
      <c r="G414" s="192" t="s">
        <v>681</v>
      </c>
      <c r="H414" s="193">
        <v>205.56100000000001</v>
      </c>
      <c r="I414" s="194"/>
      <c r="J414" s="195">
        <f>ROUND(I414*H414,2)</f>
        <v>0</v>
      </c>
      <c r="K414" s="191" t="s">
        <v>19</v>
      </c>
      <c r="L414" s="41"/>
      <c r="M414" s="196" t="s">
        <v>19</v>
      </c>
      <c r="N414" s="197" t="s">
        <v>43</v>
      </c>
      <c r="O414" s="66"/>
      <c r="P414" s="198">
        <f>O414*H414</f>
        <v>0</v>
      </c>
      <c r="Q414" s="198">
        <v>1E-3</v>
      </c>
      <c r="R414" s="198">
        <f>Q414*H414</f>
        <v>0.20556100000000002</v>
      </c>
      <c r="S414" s="198">
        <v>0</v>
      </c>
      <c r="T414" s="199">
        <f>S414*H414</f>
        <v>0</v>
      </c>
      <c r="U414" s="36"/>
      <c r="V414" s="36"/>
      <c r="W414" s="36"/>
      <c r="X414" s="36"/>
      <c r="Y414" s="36"/>
      <c r="Z414" s="36"/>
      <c r="AA414" s="36"/>
      <c r="AB414" s="36"/>
      <c r="AC414" s="36"/>
      <c r="AD414" s="36"/>
      <c r="AE414" s="36"/>
      <c r="AR414" s="200" t="s">
        <v>233</v>
      </c>
      <c r="AT414" s="200" t="s">
        <v>133</v>
      </c>
      <c r="AU414" s="200" t="s">
        <v>82</v>
      </c>
      <c r="AY414" s="19" t="s">
        <v>130</v>
      </c>
      <c r="BE414" s="201">
        <f>IF(N414="základní",J414,0)</f>
        <v>0</v>
      </c>
      <c r="BF414" s="201">
        <f>IF(N414="snížená",J414,0)</f>
        <v>0</v>
      </c>
      <c r="BG414" s="201">
        <f>IF(N414="zákl. přenesená",J414,0)</f>
        <v>0</v>
      </c>
      <c r="BH414" s="201">
        <f>IF(N414="sníž. přenesená",J414,0)</f>
        <v>0</v>
      </c>
      <c r="BI414" s="201">
        <f>IF(N414="nulová",J414,0)</f>
        <v>0</v>
      </c>
      <c r="BJ414" s="19" t="s">
        <v>80</v>
      </c>
      <c r="BK414" s="201">
        <f>ROUND(I414*H414,2)</f>
        <v>0</v>
      </c>
      <c r="BL414" s="19" t="s">
        <v>233</v>
      </c>
      <c r="BM414" s="200" t="s">
        <v>716</v>
      </c>
    </row>
    <row r="415" spans="1:65" s="2" customFormat="1" ht="38.4">
      <c r="A415" s="36"/>
      <c r="B415" s="37"/>
      <c r="C415" s="38"/>
      <c r="D415" s="202" t="s">
        <v>140</v>
      </c>
      <c r="E415" s="38"/>
      <c r="F415" s="203" t="s">
        <v>717</v>
      </c>
      <c r="G415" s="38"/>
      <c r="H415" s="38"/>
      <c r="I415" s="110"/>
      <c r="J415" s="38"/>
      <c r="K415" s="38"/>
      <c r="L415" s="41"/>
      <c r="M415" s="204"/>
      <c r="N415" s="205"/>
      <c r="O415" s="66"/>
      <c r="P415" s="66"/>
      <c r="Q415" s="66"/>
      <c r="R415" s="66"/>
      <c r="S415" s="66"/>
      <c r="T415" s="67"/>
      <c r="U415" s="36"/>
      <c r="V415" s="36"/>
      <c r="W415" s="36"/>
      <c r="X415" s="36"/>
      <c r="Y415" s="36"/>
      <c r="Z415" s="36"/>
      <c r="AA415" s="36"/>
      <c r="AB415" s="36"/>
      <c r="AC415" s="36"/>
      <c r="AD415" s="36"/>
      <c r="AE415" s="36"/>
      <c r="AT415" s="19" t="s">
        <v>140</v>
      </c>
      <c r="AU415" s="19" t="s">
        <v>82</v>
      </c>
    </row>
    <row r="416" spans="1:65" s="13" customFormat="1">
      <c r="B416" s="206"/>
      <c r="C416" s="207"/>
      <c r="D416" s="202" t="s">
        <v>142</v>
      </c>
      <c r="E416" s="208" t="s">
        <v>19</v>
      </c>
      <c r="F416" s="209" t="s">
        <v>718</v>
      </c>
      <c r="G416" s="207"/>
      <c r="H416" s="210">
        <v>205.56100000000001</v>
      </c>
      <c r="I416" s="211"/>
      <c r="J416" s="207"/>
      <c r="K416" s="207"/>
      <c r="L416" s="212"/>
      <c r="M416" s="213"/>
      <c r="N416" s="214"/>
      <c r="O416" s="214"/>
      <c r="P416" s="214"/>
      <c r="Q416" s="214"/>
      <c r="R416" s="214"/>
      <c r="S416" s="214"/>
      <c r="T416" s="215"/>
      <c r="AT416" s="216" t="s">
        <v>142</v>
      </c>
      <c r="AU416" s="216" t="s">
        <v>82</v>
      </c>
      <c r="AV416" s="13" t="s">
        <v>82</v>
      </c>
      <c r="AW416" s="13" t="s">
        <v>33</v>
      </c>
      <c r="AX416" s="13" t="s">
        <v>80</v>
      </c>
      <c r="AY416" s="216" t="s">
        <v>130</v>
      </c>
    </row>
    <row r="417" spans="1:65" s="2" customFormat="1" ht="16.5" customHeight="1">
      <c r="A417" s="36"/>
      <c r="B417" s="37"/>
      <c r="C417" s="189" t="s">
        <v>719</v>
      </c>
      <c r="D417" s="189" t="s">
        <v>133</v>
      </c>
      <c r="E417" s="190" t="s">
        <v>720</v>
      </c>
      <c r="F417" s="191" t="s">
        <v>722</v>
      </c>
      <c r="G417" s="192" t="s">
        <v>241</v>
      </c>
      <c r="H417" s="193">
        <v>9.1999999999999993</v>
      </c>
      <c r="I417" s="194"/>
      <c r="J417" s="195">
        <f>ROUND(I417*H417,2)</f>
        <v>0</v>
      </c>
      <c r="K417" s="191" t="s">
        <v>19</v>
      </c>
      <c r="L417" s="41"/>
      <c r="M417" s="196" t="s">
        <v>19</v>
      </c>
      <c r="N417" s="197" t="s">
        <v>43</v>
      </c>
      <c r="O417" s="66"/>
      <c r="P417" s="198">
        <f>O417*H417</f>
        <v>0</v>
      </c>
      <c r="Q417" s="198">
        <v>0</v>
      </c>
      <c r="R417" s="198">
        <f>Q417*H417</f>
        <v>0</v>
      </c>
      <c r="S417" s="198">
        <v>0</v>
      </c>
      <c r="T417" s="199">
        <f>S417*H417</f>
        <v>0</v>
      </c>
      <c r="U417" s="36"/>
      <c r="V417" s="36"/>
      <c r="W417" s="36"/>
      <c r="X417" s="36"/>
      <c r="Y417" s="36"/>
      <c r="Z417" s="36"/>
      <c r="AA417" s="36"/>
      <c r="AB417" s="36"/>
      <c r="AC417" s="36"/>
      <c r="AD417" s="36"/>
      <c r="AE417" s="36"/>
      <c r="AR417" s="200" t="s">
        <v>233</v>
      </c>
      <c r="AT417" s="200" t="s">
        <v>133</v>
      </c>
      <c r="AU417" s="200" t="s">
        <v>82</v>
      </c>
      <c r="AY417" s="19" t="s">
        <v>130</v>
      </c>
      <c r="BE417" s="201">
        <f>IF(N417="základní",J417,0)</f>
        <v>0</v>
      </c>
      <c r="BF417" s="201">
        <f>IF(N417="snížená",J417,0)</f>
        <v>0</v>
      </c>
      <c r="BG417" s="201">
        <f>IF(N417="zákl. přenesená",J417,0)</f>
        <v>0</v>
      </c>
      <c r="BH417" s="201">
        <f>IF(N417="sníž. přenesená",J417,0)</f>
        <v>0</v>
      </c>
      <c r="BI417" s="201">
        <f>IF(N417="nulová",J417,0)</f>
        <v>0</v>
      </c>
      <c r="BJ417" s="19" t="s">
        <v>80</v>
      </c>
      <c r="BK417" s="201">
        <f>ROUND(I417*H417,2)</f>
        <v>0</v>
      </c>
      <c r="BL417" s="19" t="s">
        <v>233</v>
      </c>
      <c r="BM417" s="200" t="s">
        <v>721</v>
      </c>
    </row>
    <row r="418" spans="1:65" s="2" customFormat="1">
      <c r="A418" s="36"/>
      <c r="B418" s="37"/>
      <c r="C418" s="38"/>
      <c r="D418" s="202" t="s">
        <v>140</v>
      </c>
      <c r="E418" s="38"/>
      <c r="F418" s="203" t="s">
        <v>722</v>
      </c>
      <c r="G418" s="38"/>
      <c r="H418" s="38"/>
      <c r="I418" s="110"/>
      <c r="J418" s="38"/>
      <c r="K418" s="38"/>
      <c r="L418" s="41"/>
      <c r="M418" s="204"/>
      <c r="N418" s="205"/>
      <c r="O418" s="66"/>
      <c r="P418" s="66"/>
      <c r="Q418" s="66"/>
      <c r="R418" s="66"/>
      <c r="S418" s="66"/>
      <c r="T418" s="67"/>
      <c r="U418" s="36"/>
      <c r="V418" s="36"/>
      <c r="W418" s="36"/>
      <c r="X418" s="36"/>
      <c r="Y418" s="36"/>
      <c r="Z418" s="36"/>
      <c r="AA418" s="36"/>
      <c r="AB418" s="36"/>
      <c r="AC418" s="36"/>
      <c r="AD418" s="36"/>
      <c r="AE418" s="36"/>
      <c r="AT418" s="19" t="s">
        <v>140</v>
      </c>
      <c r="AU418" s="19" t="s">
        <v>82</v>
      </c>
    </row>
    <row r="419" spans="1:65" s="13" customFormat="1">
      <c r="B419" s="206"/>
      <c r="C419" s="207"/>
      <c r="D419" s="202" t="s">
        <v>142</v>
      </c>
      <c r="E419" s="208" t="s">
        <v>19</v>
      </c>
      <c r="F419" s="209" t="s">
        <v>723</v>
      </c>
      <c r="G419" s="207"/>
      <c r="H419" s="210">
        <v>9.1999999999999993</v>
      </c>
      <c r="I419" s="211"/>
      <c r="J419" s="207"/>
      <c r="K419" s="207"/>
      <c r="L419" s="212"/>
      <c r="M419" s="213"/>
      <c r="N419" s="214"/>
      <c r="O419" s="214"/>
      <c r="P419" s="214"/>
      <c r="Q419" s="214"/>
      <c r="R419" s="214"/>
      <c r="S419" s="214"/>
      <c r="T419" s="215"/>
      <c r="AT419" s="216" t="s">
        <v>142</v>
      </c>
      <c r="AU419" s="216" t="s">
        <v>82</v>
      </c>
      <c r="AV419" s="13" t="s">
        <v>82</v>
      </c>
      <c r="AW419" s="13" t="s">
        <v>33</v>
      </c>
      <c r="AX419" s="13" t="s">
        <v>80</v>
      </c>
      <c r="AY419" s="216" t="s">
        <v>130</v>
      </c>
    </row>
    <row r="420" spans="1:65" s="2" customFormat="1" ht="21.75" customHeight="1">
      <c r="A420" s="36"/>
      <c r="B420" s="37"/>
      <c r="C420" s="189" t="s">
        <v>724</v>
      </c>
      <c r="D420" s="189" t="s">
        <v>133</v>
      </c>
      <c r="E420" s="190" t="s">
        <v>725</v>
      </c>
      <c r="F420" s="191" t="s">
        <v>726</v>
      </c>
      <c r="G420" s="192" t="s">
        <v>485</v>
      </c>
      <c r="H420" s="193">
        <v>0.78200000000000003</v>
      </c>
      <c r="I420" s="194"/>
      <c r="J420" s="195">
        <f>ROUND(I420*H420,2)</f>
        <v>0</v>
      </c>
      <c r="K420" s="191" t="s">
        <v>137</v>
      </c>
      <c r="L420" s="41"/>
      <c r="M420" s="196" t="s">
        <v>19</v>
      </c>
      <c r="N420" s="197" t="s">
        <v>43</v>
      </c>
      <c r="O420" s="66"/>
      <c r="P420" s="198">
        <f>O420*H420</f>
        <v>0</v>
      </c>
      <c r="Q420" s="198">
        <v>0</v>
      </c>
      <c r="R420" s="198">
        <f>Q420*H420</f>
        <v>0</v>
      </c>
      <c r="S420" s="198">
        <v>0</v>
      </c>
      <c r="T420" s="199">
        <f>S420*H420</f>
        <v>0</v>
      </c>
      <c r="U420" s="36"/>
      <c r="V420" s="36"/>
      <c r="W420" s="36"/>
      <c r="X420" s="36"/>
      <c r="Y420" s="36"/>
      <c r="Z420" s="36"/>
      <c r="AA420" s="36"/>
      <c r="AB420" s="36"/>
      <c r="AC420" s="36"/>
      <c r="AD420" s="36"/>
      <c r="AE420" s="36"/>
      <c r="AR420" s="200" t="s">
        <v>233</v>
      </c>
      <c r="AT420" s="200" t="s">
        <v>133</v>
      </c>
      <c r="AU420" s="200" t="s">
        <v>82</v>
      </c>
      <c r="AY420" s="19" t="s">
        <v>130</v>
      </c>
      <c r="BE420" s="201">
        <f>IF(N420="základní",J420,0)</f>
        <v>0</v>
      </c>
      <c r="BF420" s="201">
        <f>IF(N420="snížená",J420,0)</f>
        <v>0</v>
      </c>
      <c r="BG420" s="201">
        <f>IF(N420="zákl. přenesená",J420,0)</f>
        <v>0</v>
      </c>
      <c r="BH420" s="201">
        <f>IF(N420="sníž. přenesená",J420,0)</f>
        <v>0</v>
      </c>
      <c r="BI420" s="201">
        <f>IF(N420="nulová",J420,0)</f>
        <v>0</v>
      </c>
      <c r="BJ420" s="19" t="s">
        <v>80</v>
      </c>
      <c r="BK420" s="201">
        <f>ROUND(I420*H420,2)</f>
        <v>0</v>
      </c>
      <c r="BL420" s="19" t="s">
        <v>233</v>
      </c>
      <c r="BM420" s="200" t="s">
        <v>727</v>
      </c>
    </row>
    <row r="421" spans="1:65" s="2" customFormat="1" ht="28.8">
      <c r="A421" s="36"/>
      <c r="B421" s="37"/>
      <c r="C421" s="38"/>
      <c r="D421" s="202" t="s">
        <v>140</v>
      </c>
      <c r="E421" s="38"/>
      <c r="F421" s="203" t="s">
        <v>728</v>
      </c>
      <c r="G421" s="38"/>
      <c r="H421" s="38"/>
      <c r="I421" s="110"/>
      <c r="J421" s="38"/>
      <c r="K421" s="38"/>
      <c r="L421" s="41"/>
      <c r="M421" s="204"/>
      <c r="N421" s="205"/>
      <c r="O421" s="66"/>
      <c r="P421" s="66"/>
      <c r="Q421" s="66"/>
      <c r="R421" s="66"/>
      <c r="S421" s="66"/>
      <c r="T421" s="67"/>
      <c r="U421" s="36"/>
      <c r="V421" s="36"/>
      <c r="W421" s="36"/>
      <c r="X421" s="36"/>
      <c r="Y421" s="36"/>
      <c r="Z421" s="36"/>
      <c r="AA421" s="36"/>
      <c r="AB421" s="36"/>
      <c r="AC421" s="36"/>
      <c r="AD421" s="36"/>
      <c r="AE421" s="36"/>
      <c r="AT421" s="19" t="s">
        <v>140</v>
      </c>
      <c r="AU421" s="19" t="s">
        <v>82</v>
      </c>
    </row>
    <row r="422" spans="1:65" s="12" customFormat="1" ht="22.8" customHeight="1">
      <c r="B422" s="173"/>
      <c r="C422" s="174"/>
      <c r="D422" s="175" t="s">
        <v>71</v>
      </c>
      <c r="E422" s="187" t="s">
        <v>729</v>
      </c>
      <c r="F422" s="187" t="s">
        <v>730</v>
      </c>
      <c r="G422" s="174"/>
      <c r="H422" s="174"/>
      <c r="I422" s="177"/>
      <c r="J422" s="188">
        <f>BK422</f>
        <v>0</v>
      </c>
      <c r="K422" s="174"/>
      <c r="L422" s="179"/>
      <c r="M422" s="180"/>
      <c r="N422" s="181"/>
      <c r="O422" s="181"/>
      <c r="P422" s="182">
        <f>SUM(P423:P427)</f>
        <v>0</v>
      </c>
      <c r="Q422" s="181"/>
      <c r="R422" s="182">
        <f>SUM(R423:R427)</f>
        <v>0.34273700000000001</v>
      </c>
      <c r="S422" s="181"/>
      <c r="T422" s="183">
        <f>SUM(T423:T427)</f>
        <v>0</v>
      </c>
      <c r="AR422" s="184" t="s">
        <v>82</v>
      </c>
      <c r="AT422" s="185" t="s">
        <v>71</v>
      </c>
      <c r="AU422" s="185" t="s">
        <v>80</v>
      </c>
      <c r="AY422" s="184" t="s">
        <v>130</v>
      </c>
      <c r="BK422" s="186">
        <f>SUM(BK423:BK427)</f>
        <v>0</v>
      </c>
    </row>
    <row r="423" spans="1:65" s="2" customFormat="1" ht="55.5" customHeight="1">
      <c r="A423" s="36"/>
      <c r="B423" s="37"/>
      <c r="C423" s="189" t="s">
        <v>731</v>
      </c>
      <c r="D423" s="189" t="s">
        <v>133</v>
      </c>
      <c r="E423" s="190" t="s">
        <v>732</v>
      </c>
      <c r="F423" s="191" t="s">
        <v>733</v>
      </c>
      <c r="G423" s="192" t="s">
        <v>164</v>
      </c>
      <c r="H423" s="193">
        <v>201.61</v>
      </c>
      <c r="I423" s="194"/>
      <c r="J423" s="195">
        <f>ROUND(I423*H423,2)</f>
        <v>0</v>
      </c>
      <c r="K423" s="191" t="s">
        <v>19</v>
      </c>
      <c r="L423" s="41"/>
      <c r="M423" s="196" t="s">
        <v>19</v>
      </c>
      <c r="N423" s="197" t="s">
        <v>43</v>
      </c>
      <c r="O423" s="66"/>
      <c r="P423" s="198">
        <f>O423*H423</f>
        <v>0</v>
      </c>
      <c r="Q423" s="198">
        <v>1.6999999999999999E-3</v>
      </c>
      <c r="R423" s="198">
        <f>Q423*H423</f>
        <v>0.34273700000000001</v>
      </c>
      <c r="S423" s="198">
        <v>0</v>
      </c>
      <c r="T423" s="199">
        <f>S423*H423</f>
        <v>0</v>
      </c>
      <c r="U423" s="36"/>
      <c r="V423" s="36"/>
      <c r="W423" s="36"/>
      <c r="X423" s="36"/>
      <c r="Y423" s="36"/>
      <c r="Z423" s="36"/>
      <c r="AA423" s="36"/>
      <c r="AB423" s="36"/>
      <c r="AC423" s="36"/>
      <c r="AD423" s="36"/>
      <c r="AE423" s="36"/>
      <c r="AR423" s="200" t="s">
        <v>233</v>
      </c>
      <c r="AT423" s="200" t="s">
        <v>133</v>
      </c>
      <c r="AU423" s="200" t="s">
        <v>82</v>
      </c>
      <c r="AY423" s="19" t="s">
        <v>130</v>
      </c>
      <c r="BE423" s="201">
        <f>IF(N423="základní",J423,0)</f>
        <v>0</v>
      </c>
      <c r="BF423" s="201">
        <f>IF(N423="snížená",J423,0)</f>
        <v>0</v>
      </c>
      <c r="BG423" s="201">
        <f>IF(N423="zákl. přenesená",J423,0)</f>
        <v>0</v>
      </c>
      <c r="BH423" s="201">
        <f>IF(N423="sníž. přenesená",J423,0)</f>
        <v>0</v>
      </c>
      <c r="BI423" s="201">
        <f>IF(N423="nulová",J423,0)</f>
        <v>0</v>
      </c>
      <c r="BJ423" s="19" t="s">
        <v>80</v>
      </c>
      <c r="BK423" s="201">
        <f>ROUND(I423*H423,2)</f>
        <v>0</v>
      </c>
      <c r="BL423" s="19" t="s">
        <v>233</v>
      </c>
      <c r="BM423" s="200" t="s">
        <v>734</v>
      </c>
    </row>
    <row r="424" spans="1:65" s="2" customFormat="1" ht="38.4">
      <c r="A424" s="36"/>
      <c r="B424" s="37"/>
      <c r="C424" s="38"/>
      <c r="D424" s="202" t="s">
        <v>140</v>
      </c>
      <c r="E424" s="38"/>
      <c r="F424" s="203" t="s">
        <v>733</v>
      </c>
      <c r="G424" s="38"/>
      <c r="H424" s="38"/>
      <c r="I424" s="110"/>
      <c r="J424" s="38"/>
      <c r="K424" s="38"/>
      <c r="L424" s="41"/>
      <c r="M424" s="204"/>
      <c r="N424" s="205"/>
      <c r="O424" s="66"/>
      <c r="P424" s="66"/>
      <c r="Q424" s="66"/>
      <c r="R424" s="66"/>
      <c r="S424" s="66"/>
      <c r="T424" s="67"/>
      <c r="U424" s="36"/>
      <c r="V424" s="36"/>
      <c r="W424" s="36"/>
      <c r="X424" s="36"/>
      <c r="Y424" s="36"/>
      <c r="Z424" s="36"/>
      <c r="AA424" s="36"/>
      <c r="AB424" s="36"/>
      <c r="AC424" s="36"/>
      <c r="AD424" s="36"/>
      <c r="AE424" s="36"/>
      <c r="AT424" s="19" t="s">
        <v>140</v>
      </c>
      <c r="AU424" s="19" t="s">
        <v>82</v>
      </c>
    </row>
    <row r="425" spans="1:65" s="13" customFormat="1">
      <c r="B425" s="206"/>
      <c r="C425" s="207"/>
      <c r="D425" s="202" t="s">
        <v>142</v>
      </c>
      <c r="E425" s="208" t="s">
        <v>19</v>
      </c>
      <c r="F425" s="209" t="s">
        <v>735</v>
      </c>
      <c r="G425" s="207"/>
      <c r="H425" s="210">
        <v>201.61</v>
      </c>
      <c r="I425" s="211"/>
      <c r="J425" s="207"/>
      <c r="K425" s="207"/>
      <c r="L425" s="212"/>
      <c r="M425" s="213"/>
      <c r="N425" s="214"/>
      <c r="O425" s="214"/>
      <c r="P425" s="214"/>
      <c r="Q425" s="214"/>
      <c r="R425" s="214"/>
      <c r="S425" s="214"/>
      <c r="T425" s="215"/>
      <c r="AT425" s="216" t="s">
        <v>142</v>
      </c>
      <c r="AU425" s="216" t="s">
        <v>82</v>
      </c>
      <c r="AV425" s="13" t="s">
        <v>82</v>
      </c>
      <c r="AW425" s="13" t="s">
        <v>33</v>
      </c>
      <c r="AX425" s="13" t="s">
        <v>80</v>
      </c>
      <c r="AY425" s="216" t="s">
        <v>130</v>
      </c>
    </row>
    <row r="426" spans="1:65" s="2" customFormat="1" ht="21.75" customHeight="1">
      <c r="A426" s="36"/>
      <c r="B426" s="37"/>
      <c r="C426" s="189" t="s">
        <v>736</v>
      </c>
      <c r="D426" s="189" t="s">
        <v>133</v>
      </c>
      <c r="E426" s="190" t="s">
        <v>737</v>
      </c>
      <c r="F426" s="191" t="s">
        <v>738</v>
      </c>
      <c r="G426" s="192" t="s">
        <v>485</v>
      </c>
      <c r="H426" s="193">
        <v>0.34300000000000003</v>
      </c>
      <c r="I426" s="194"/>
      <c r="J426" s="195">
        <f>ROUND(I426*H426,2)</f>
        <v>0</v>
      </c>
      <c r="K426" s="191" t="s">
        <v>137</v>
      </c>
      <c r="L426" s="41"/>
      <c r="M426" s="196" t="s">
        <v>19</v>
      </c>
      <c r="N426" s="197" t="s">
        <v>43</v>
      </c>
      <c r="O426" s="66"/>
      <c r="P426" s="198">
        <f>O426*H426</f>
        <v>0</v>
      </c>
      <c r="Q426" s="198">
        <v>0</v>
      </c>
      <c r="R426" s="198">
        <f>Q426*H426</f>
        <v>0</v>
      </c>
      <c r="S426" s="198">
        <v>0</v>
      </c>
      <c r="T426" s="199">
        <f>S426*H426</f>
        <v>0</v>
      </c>
      <c r="U426" s="36"/>
      <c r="V426" s="36"/>
      <c r="W426" s="36"/>
      <c r="X426" s="36"/>
      <c r="Y426" s="36"/>
      <c r="Z426" s="36"/>
      <c r="AA426" s="36"/>
      <c r="AB426" s="36"/>
      <c r="AC426" s="36"/>
      <c r="AD426" s="36"/>
      <c r="AE426" s="36"/>
      <c r="AR426" s="200" t="s">
        <v>233</v>
      </c>
      <c r="AT426" s="200" t="s">
        <v>133</v>
      </c>
      <c r="AU426" s="200" t="s">
        <v>82</v>
      </c>
      <c r="AY426" s="19" t="s">
        <v>130</v>
      </c>
      <c r="BE426" s="201">
        <f>IF(N426="základní",J426,0)</f>
        <v>0</v>
      </c>
      <c r="BF426" s="201">
        <f>IF(N426="snížená",J426,0)</f>
        <v>0</v>
      </c>
      <c r="BG426" s="201">
        <f>IF(N426="zákl. přenesená",J426,0)</f>
        <v>0</v>
      </c>
      <c r="BH426" s="201">
        <f>IF(N426="sníž. přenesená",J426,0)</f>
        <v>0</v>
      </c>
      <c r="BI426" s="201">
        <f>IF(N426="nulová",J426,0)</f>
        <v>0</v>
      </c>
      <c r="BJ426" s="19" t="s">
        <v>80</v>
      </c>
      <c r="BK426" s="201">
        <f>ROUND(I426*H426,2)</f>
        <v>0</v>
      </c>
      <c r="BL426" s="19" t="s">
        <v>233</v>
      </c>
      <c r="BM426" s="200" t="s">
        <v>739</v>
      </c>
    </row>
    <row r="427" spans="1:65" s="2" customFormat="1" ht="28.8">
      <c r="A427" s="36"/>
      <c r="B427" s="37"/>
      <c r="C427" s="38"/>
      <c r="D427" s="202" t="s">
        <v>140</v>
      </c>
      <c r="E427" s="38"/>
      <c r="F427" s="203" t="s">
        <v>740</v>
      </c>
      <c r="G427" s="38"/>
      <c r="H427" s="38"/>
      <c r="I427" s="110"/>
      <c r="J427" s="38"/>
      <c r="K427" s="38"/>
      <c r="L427" s="41"/>
      <c r="M427" s="204"/>
      <c r="N427" s="205"/>
      <c r="O427" s="66"/>
      <c r="P427" s="66"/>
      <c r="Q427" s="66"/>
      <c r="R427" s="66"/>
      <c r="S427" s="66"/>
      <c r="T427" s="67"/>
      <c r="U427" s="36"/>
      <c r="V427" s="36"/>
      <c r="W427" s="36"/>
      <c r="X427" s="36"/>
      <c r="Y427" s="36"/>
      <c r="Z427" s="36"/>
      <c r="AA427" s="36"/>
      <c r="AB427" s="36"/>
      <c r="AC427" s="36"/>
      <c r="AD427" s="36"/>
      <c r="AE427" s="36"/>
      <c r="AT427" s="19" t="s">
        <v>140</v>
      </c>
      <c r="AU427" s="19" t="s">
        <v>82</v>
      </c>
    </row>
    <row r="428" spans="1:65" s="12" customFormat="1" ht="22.8" customHeight="1">
      <c r="B428" s="173"/>
      <c r="C428" s="174"/>
      <c r="D428" s="175" t="s">
        <v>71</v>
      </c>
      <c r="E428" s="187" t="s">
        <v>741</v>
      </c>
      <c r="F428" s="187" t="s">
        <v>742</v>
      </c>
      <c r="G428" s="174"/>
      <c r="H428" s="174"/>
      <c r="I428" s="177"/>
      <c r="J428" s="188">
        <f>BK428</f>
        <v>0</v>
      </c>
      <c r="K428" s="174"/>
      <c r="L428" s="179"/>
      <c r="M428" s="180"/>
      <c r="N428" s="181"/>
      <c r="O428" s="181"/>
      <c r="P428" s="182">
        <f>SUM(P429:P495)</f>
        <v>0</v>
      </c>
      <c r="Q428" s="181"/>
      <c r="R428" s="182">
        <f>SUM(R429:R495)</f>
        <v>9.2986610000000011E-2</v>
      </c>
      <c r="S428" s="181"/>
      <c r="T428" s="183">
        <f>SUM(T429:T495)</f>
        <v>0</v>
      </c>
      <c r="AR428" s="184" t="s">
        <v>82</v>
      </c>
      <c r="AT428" s="185" t="s">
        <v>71</v>
      </c>
      <c r="AU428" s="185" t="s">
        <v>80</v>
      </c>
      <c r="AY428" s="184" t="s">
        <v>130</v>
      </c>
      <c r="BK428" s="186">
        <f>SUM(BK429:BK495)</f>
        <v>0</v>
      </c>
    </row>
    <row r="429" spans="1:65" s="2" customFormat="1" ht="21.75" customHeight="1">
      <c r="A429" s="36"/>
      <c r="B429" s="37"/>
      <c r="C429" s="189" t="s">
        <v>743</v>
      </c>
      <c r="D429" s="189" t="s">
        <v>133</v>
      </c>
      <c r="E429" s="190" t="s">
        <v>744</v>
      </c>
      <c r="F429" s="191" t="s">
        <v>745</v>
      </c>
      <c r="G429" s="192" t="s">
        <v>164</v>
      </c>
      <c r="H429" s="193">
        <v>151.505</v>
      </c>
      <c r="I429" s="194"/>
      <c r="J429" s="195">
        <f>ROUND(I429*H429,2)</f>
        <v>0</v>
      </c>
      <c r="K429" s="191" t="s">
        <v>137</v>
      </c>
      <c r="L429" s="41"/>
      <c r="M429" s="196" t="s">
        <v>19</v>
      </c>
      <c r="N429" s="197" t="s">
        <v>43</v>
      </c>
      <c r="O429" s="66"/>
      <c r="P429" s="198">
        <f>O429*H429</f>
        <v>0</v>
      </c>
      <c r="Q429" s="198">
        <v>0</v>
      </c>
      <c r="R429" s="198">
        <f>Q429*H429</f>
        <v>0</v>
      </c>
      <c r="S429" s="198">
        <v>0</v>
      </c>
      <c r="T429" s="199">
        <f>S429*H429</f>
        <v>0</v>
      </c>
      <c r="U429" s="36"/>
      <c r="V429" s="36"/>
      <c r="W429" s="36"/>
      <c r="X429" s="36"/>
      <c r="Y429" s="36"/>
      <c r="Z429" s="36"/>
      <c r="AA429" s="36"/>
      <c r="AB429" s="36"/>
      <c r="AC429" s="36"/>
      <c r="AD429" s="36"/>
      <c r="AE429" s="36"/>
      <c r="AR429" s="200" t="s">
        <v>233</v>
      </c>
      <c r="AT429" s="200" t="s">
        <v>133</v>
      </c>
      <c r="AU429" s="200" t="s">
        <v>82</v>
      </c>
      <c r="AY429" s="19" t="s">
        <v>130</v>
      </c>
      <c r="BE429" s="201">
        <f>IF(N429="základní",J429,0)</f>
        <v>0</v>
      </c>
      <c r="BF429" s="201">
        <f>IF(N429="snížená",J429,0)</f>
        <v>0</v>
      </c>
      <c r="BG429" s="201">
        <f>IF(N429="zákl. přenesená",J429,0)</f>
        <v>0</v>
      </c>
      <c r="BH429" s="201">
        <f>IF(N429="sníž. přenesená",J429,0)</f>
        <v>0</v>
      </c>
      <c r="BI429" s="201">
        <f>IF(N429="nulová",J429,0)</f>
        <v>0</v>
      </c>
      <c r="BJ429" s="19" t="s">
        <v>80</v>
      </c>
      <c r="BK429" s="201">
        <f>ROUND(I429*H429,2)</f>
        <v>0</v>
      </c>
      <c r="BL429" s="19" t="s">
        <v>233</v>
      </c>
      <c r="BM429" s="200" t="s">
        <v>746</v>
      </c>
    </row>
    <row r="430" spans="1:65" s="2" customFormat="1" ht="19.2">
      <c r="A430" s="36"/>
      <c r="B430" s="37"/>
      <c r="C430" s="38"/>
      <c r="D430" s="202" t="s">
        <v>140</v>
      </c>
      <c r="E430" s="38"/>
      <c r="F430" s="203" t="s">
        <v>747</v>
      </c>
      <c r="G430" s="38"/>
      <c r="H430" s="38"/>
      <c r="I430" s="110"/>
      <c r="J430" s="38"/>
      <c r="K430" s="38"/>
      <c r="L430" s="41"/>
      <c r="M430" s="204"/>
      <c r="N430" s="205"/>
      <c r="O430" s="66"/>
      <c r="P430" s="66"/>
      <c r="Q430" s="66"/>
      <c r="R430" s="66"/>
      <c r="S430" s="66"/>
      <c r="T430" s="67"/>
      <c r="U430" s="36"/>
      <c r="V430" s="36"/>
      <c r="W430" s="36"/>
      <c r="X430" s="36"/>
      <c r="Y430" s="36"/>
      <c r="Z430" s="36"/>
      <c r="AA430" s="36"/>
      <c r="AB430" s="36"/>
      <c r="AC430" s="36"/>
      <c r="AD430" s="36"/>
      <c r="AE430" s="36"/>
      <c r="AT430" s="19" t="s">
        <v>140</v>
      </c>
      <c r="AU430" s="19" t="s">
        <v>82</v>
      </c>
    </row>
    <row r="431" spans="1:65" s="13" customFormat="1" ht="30.6">
      <c r="B431" s="206"/>
      <c r="C431" s="207"/>
      <c r="D431" s="202" t="s">
        <v>142</v>
      </c>
      <c r="E431" s="208" t="s">
        <v>19</v>
      </c>
      <c r="F431" s="209" t="s">
        <v>748</v>
      </c>
      <c r="G431" s="207"/>
      <c r="H431" s="210">
        <v>59.316000000000003</v>
      </c>
      <c r="I431" s="211"/>
      <c r="J431" s="207"/>
      <c r="K431" s="207"/>
      <c r="L431" s="212"/>
      <c r="M431" s="213"/>
      <c r="N431" s="214"/>
      <c r="O431" s="214"/>
      <c r="P431" s="214"/>
      <c r="Q431" s="214"/>
      <c r="R431" s="214"/>
      <c r="S431" s="214"/>
      <c r="T431" s="215"/>
      <c r="AT431" s="216" t="s">
        <v>142</v>
      </c>
      <c r="AU431" s="216" t="s">
        <v>82</v>
      </c>
      <c r="AV431" s="13" t="s">
        <v>82</v>
      </c>
      <c r="AW431" s="13" t="s">
        <v>33</v>
      </c>
      <c r="AX431" s="13" t="s">
        <v>72</v>
      </c>
      <c r="AY431" s="216" t="s">
        <v>130</v>
      </c>
    </row>
    <row r="432" spans="1:65" s="13" customFormat="1" ht="30.6">
      <c r="B432" s="206"/>
      <c r="C432" s="207"/>
      <c r="D432" s="202" t="s">
        <v>142</v>
      </c>
      <c r="E432" s="208" t="s">
        <v>19</v>
      </c>
      <c r="F432" s="209" t="s">
        <v>749</v>
      </c>
      <c r="G432" s="207"/>
      <c r="H432" s="210">
        <v>13.593999999999999</v>
      </c>
      <c r="I432" s="211"/>
      <c r="J432" s="207"/>
      <c r="K432" s="207"/>
      <c r="L432" s="212"/>
      <c r="M432" s="213"/>
      <c r="N432" s="214"/>
      <c r="O432" s="214"/>
      <c r="P432" s="214"/>
      <c r="Q432" s="214"/>
      <c r="R432" s="214"/>
      <c r="S432" s="214"/>
      <c r="T432" s="215"/>
      <c r="AT432" s="216" t="s">
        <v>142</v>
      </c>
      <c r="AU432" s="216" t="s">
        <v>82</v>
      </c>
      <c r="AV432" s="13" t="s">
        <v>82</v>
      </c>
      <c r="AW432" s="13" t="s">
        <v>33</v>
      </c>
      <c r="AX432" s="13" t="s">
        <v>72</v>
      </c>
      <c r="AY432" s="216" t="s">
        <v>130</v>
      </c>
    </row>
    <row r="433" spans="1:65" s="13" customFormat="1" ht="20.399999999999999">
      <c r="B433" s="206"/>
      <c r="C433" s="207"/>
      <c r="D433" s="202" t="s">
        <v>142</v>
      </c>
      <c r="E433" s="208" t="s">
        <v>19</v>
      </c>
      <c r="F433" s="209" t="s">
        <v>750</v>
      </c>
      <c r="G433" s="207"/>
      <c r="H433" s="210">
        <v>16.559999999999999</v>
      </c>
      <c r="I433" s="211"/>
      <c r="J433" s="207"/>
      <c r="K433" s="207"/>
      <c r="L433" s="212"/>
      <c r="M433" s="213"/>
      <c r="N433" s="214"/>
      <c r="O433" s="214"/>
      <c r="P433" s="214"/>
      <c r="Q433" s="214"/>
      <c r="R433" s="214"/>
      <c r="S433" s="214"/>
      <c r="T433" s="215"/>
      <c r="AT433" s="216" t="s">
        <v>142</v>
      </c>
      <c r="AU433" s="216" t="s">
        <v>82</v>
      </c>
      <c r="AV433" s="13" t="s">
        <v>82</v>
      </c>
      <c r="AW433" s="13" t="s">
        <v>33</v>
      </c>
      <c r="AX433" s="13" t="s">
        <v>72</v>
      </c>
      <c r="AY433" s="216" t="s">
        <v>130</v>
      </c>
    </row>
    <row r="434" spans="1:65" s="13" customFormat="1" ht="20.399999999999999">
      <c r="B434" s="206"/>
      <c r="C434" s="207"/>
      <c r="D434" s="202" t="s">
        <v>142</v>
      </c>
      <c r="E434" s="208" t="s">
        <v>19</v>
      </c>
      <c r="F434" s="209" t="s">
        <v>751</v>
      </c>
      <c r="G434" s="207"/>
      <c r="H434" s="210">
        <v>4.0579999999999998</v>
      </c>
      <c r="I434" s="211"/>
      <c r="J434" s="207"/>
      <c r="K434" s="207"/>
      <c r="L434" s="212"/>
      <c r="M434" s="213"/>
      <c r="N434" s="214"/>
      <c r="O434" s="214"/>
      <c r="P434" s="214"/>
      <c r="Q434" s="214"/>
      <c r="R434" s="214"/>
      <c r="S434" s="214"/>
      <c r="T434" s="215"/>
      <c r="AT434" s="216" t="s">
        <v>142</v>
      </c>
      <c r="AU434" s="216" t="s">
        <v>82</v>
      </c>
      <c r="AV434" s="13" t="s">
        <v>82</v>
      </c>
      <c r="AW434" s="13" t="s">
        <v>33</v>
      </c>
      <c r="AX434" s="13" t="s">
        <v>72</v>
      </c>
      <c r="AY434" s="216" t="s">
        <v>130</v>
      </c>
    </row>
    <row r="435" spans="1:65" s="13" customFormat="1" ht="20.399999999999999">
      <c r="B435" s="206"/>
      <c r="C435" s="207"/>
      <c r="D435" s="202" t="s">
        <v>142</v>
      </c>
      <c r="E435" s="208" t="s">
        <v>19</v>
      </c>
      <c r="F435" s="209" t="s">
        <v>752</v>
      </c>
      <c r="G435" s="207"/>
      <c r="H435" s="210">
        <v>45</v>
      </c>
      <c r="I435" s="211"/>
      <c r="J435" s="207"/>
      <c r="K435" s="207"/>
      <c r="L435" s="212"/>
      <c r="M435" s="213"/>
      <c r="N435" s="214"/>
      <c r="O435" s="214"/>
      <c r="P435" s="214"/>
      <c r="Q435" s="214"/>
      <c r="R435" s="214"/>
      <c r="S435" s="214"/>
      <c r="T435" s="215"/>
      <c r="AT435" s="216" t="s">
        <v>142</v>
      </c>
      <c r="AU435" s="216" t="s">
        <v>82</v>
      </c>
      <c r="AV435" s="13" t="s">
        <v>82</v>
      </c>
      <c r="AW435" s="13" t="s">
        <v>33</v>
      </c>
      <c r="AX435" s="13" t="s">
        <v>72</v>
      </c>
      <c r="AY435" s="216" t="s">
        <v>130</v>
      </c>
    </row>
    <row r="436" spans="1:65" s="13" customFormat="1">
      <c r="B436" s="206"/>
      <c r="C436" s="207"/>
      <c r="D436" s="202" t="s">
        <v>142</v>
      </c>
      <c r="E436" s="208" t="s">
        <v>19</v>
      </c>
      <c r="F436" s="209" t="s">
        <v>753</v>
      </c>
      <c r="G436" s="207"/>
      <c r="H436" s="210">
        <v>12.977</v>
      </c>
      <c r="I436" s="211"/>
      <c r="J436" s="207"/>
      <c r="K436" s="207"/>
      <c r="L436" s="212"/>
      <c r="M436" s="213"/>
      <c r="N436" s="214"/>
      <c r="O436" s="214"/>
      <c r="P436" s="214"/>
      <c r="Q436" s="214"/>
      <c r="R436" s="214"/>
      <c r="S436" s="214"/>
      <c r="T436" s="215"/>
      <c r="AT436" s="216" t="s">
        <v>142</v>
      </c>
      <c r="AU436" s="216" t="s">
        <v>82</v>
      </c>
      <c r="AV436" s="13" t="s">
        <v>82</v>
      </c>
      <c r="AW436" s="13" t="s">
        <v>33</v>
      </c>
      <c r="AX436" s="13" t="s">
        <v>72</v>
      </c>
      <c r="AY436" s="216" t="s">
        <v>130</v>
      </c>
    </row>
    <row r="437" spans="1:65" s="15" customFormat="1">
      <c r="B437" s="237"/>
      <c r="C437" s="238"/>
      <c r="D437" s="202" t="s">
        <v>142</v>
      </c>
      <c r="E437" s="239" t="s">
        <v>19</v>
      </c>
      <c r="F437" s="240" t="s">
        <v>171</v>
      </c>
      <c r="G437" s="238"/>
      <c r="H437" s="241">
        <v>151.505</v>
      </c>
      <c r="I437" s="242"/>
      <c r="J437" s="238"/>
      <c r="K437" s="238"/>
      <c r="L437" s="243"/>
      <c r="M437" s="244"/>
      <c r="N437" s="245"/>
      <c r="O437" s="245"/>
      <c r="P437" s="245"/>
      <c r="Q437" s="245"/>
      <c r="R437" s="245"/>
      <c r="S437" s="245"/>
      <c r="T437" s="246"/>
      <c r="AT437" s="247" t="s">
        <v>142</v>
      </c>
      <c r="AU437" s="247" t="s">
        <v>82</v>
      </c>
      <c r="AV437" s="15" t="s">
        <v>138</v>
      </c>
      <c r="AW437" s="15" t="s">
        <v>33</v>
      </c>
      <c r="AX437" s="15" t="s">
        <v>80</v>
      </c>
      <c r="AY437" s="247" t="s">
        <v>130</v>
      </c>
    </row>
    <row r="438" spans="1:65" s="2" customFormat="1" ht="21.75" customHeight="1">
      <c r="A438" s="36"/>
      <c r="B438" s="37"/>
      <c r="C438" s="189" t="s">
        <v>754</v>
      </c>
      <c r="D438" s="189" t="s">
        <v>133</v>
      </c>
      <c r="E438" s="190" t="s">
        <v>755</v>
      </c>
      <c r="F438" s="191" t="s">
        <v>756</v>
      </c>
      <c r="G438" s="192" t="s">
        <v>164</v>
      </c>
      <c r="H438" s="193">
        <v>79.212000000000003</v>
      </c>
      <c r="I438" s="194"/>
      <c r="J438" s="195">
        <f>ROUND(I438*H438,2)</f>
        <v>0</v>
      </c>
      <c r="K438" s="191" t="s">
        <v>137</v>
      </c>
      <c r="L438" s="41"/>
      <c r="M438" s="196" t="s">
        <v>19</v>
      </c>
      <c r="N438" s="197" t="s">
        <v>43</v>
      </c>
      <c r="O438" s="66"/>
      <c r="P438" s="198">
        <f>O438*H438</f>
        <v>0</v>
      </c>
      <c r="Q438" s="198">
        <v>6.0000000000000002E-5</v>
      </c>
      <c r="R438" s="198">
        <f>Q438*H438</f>
        <v>4.7527200000000002E-3</v>
      </c>
      <c r="S438" s="198">
        <v>0</v>
      </c>
      <c r="T438" s="199">
        <f>S438*H438</f>
        <v>0</v>
      </c>
      <c r="U438" s="36"/>
      <c r="V438" s="36"/>
      <c r="W438" s="36"/>
      <c r="X438" s="36"/>
      <c r="Y438" s="36"/>
      <c r="Z438" s="36"/>
      <c r="AA438" s="36"/>
      <c r="AB438" s="36"/>
      <c r="AC438" s="36"/>
      <c r="AD438" s="36"/>
      <c r="AE438" s="36"/>
      <c r="AR438" s="200" t="s">
        <v>233</v>
      </c>
      <c r="AT438" s="200" t="s">
        <v>133</v>
      </c>
      <c r="AU438" s="200" t="s">
        <v>82</v>
      </c>
      <c r="AY438" s="19" t="s">
        <v>130</v>
      </c>
      <c r="BE438" s="201">
        <f>IF(N438="základní",J438,0)</f>
        <v>0</v>
      </c>
      <c r="BF438" s="201">
        <f>IF(N438="snížená",J438,0)</f>
        <v>0</v>
      </c>
      <c r="BG438" s="201">
        <f>IF(N438="zákl. přenesená",J438,0)</f>
        <v>0</v>
      </c>
      <c r="BH438" s="201">
        <f>IF(N438="sníž. přenesená",J438,0)</f>
        <v>0</v>
      </c>
      <c r="BI438" s="201">
        <f>IF(N438="nulová",J438,0)</f>
        <v>0</v>
      </c>
      <c r="BJ438" s="19" t="s">
        <v>80</v>
      </c>
      <c r="BK438" s="201">
        <f>ROUND(I438*H438,2)</f>
        <v>0</v>
      </c>
      <c r="BL438" s="19" t="s">
        <v>233</v>
      </c>
      <c r="BM438" s="200" t="s">
        <v>757</v>
      </c>
    </row>
    <row r="439" spans="1:65" s="2" customFormat="1">
      <c r="A439" s="36"/>
      <c r="B439" s="37"/>
      <c r="C439" s="38"/>
      <c r="D439" s="202" t="s">
        <v>140</v>
      </c>
      <c r="E439" s="38"/>
      <c r="F439" s="203" t="s">
        <v>756</v>
      </c>
      <c r="G439" s="38"/>
      <c r="H439" s="38"/>
      <c r="I439" s="110"/>
      <c r="J439" s="38"/>
      <c r="K439" s="38"/>
      <c r="L439" s="41"/>
      <c r="M439" s="204"/>
      <c r="N439" s="205"/>
      <c r="O439" s="66"/>
      <c r="P439" s="66"/>
      <c r="Q439" s="66"/>
      <c r="R439" s="66"/>
      <c r="S439" s="66"/>
      <c r="T439" s="67"/>
      <c r="U439" s="36"/>
      <c r="V439" s="36"/>
      <c r="W439" s="36"/>
      <c r="X439" s="36"/>
      <c r="Y439" s="36"/>
      <c r="Z439" s="36"/>
      <c r="AA439" s="36"/>
      <c r="AB439" s="36"/>
      <c r="AC439" s="36"/>
      <c r="AD439" s="36"/>
      <c r="AE439" s="36"/>
      <c r="AT439" s="19" t="s">
        <v>140</v>
      </c>
      <c r="AU439" s="19" t="s">
        <v>82</v>
      </c>
    </row>
    <row r="440" spans="1:65" s="13" customFormat="1" ht="30.6">
      <c r="B440" s="206"/>
      <c r="C440" s="207"/>
      <c r="D440" s="202" t="s">
        <v>142</v>
      </c>
      <c r="E440" s="208" t="s">
        <v>19</v>
      </c>
      <c r="F440" s="209" t="s">
        <v>758</v>
      </c>
      <c r="G440" s="207"/>
      <c r="H440" s="210">
        <v>13.593999999999999</v>
      </c>
      <c r="I440" s="211"/>
      <c r="J440" s="207"/>
      <c r="K440" s="207"/>
      <c r="L440" s="212"/>
      <c r="M440" s="213"/>
      <c r="N440" s="214"/>
      <c r="O440" s="214"/>
      <c r="P440" s="214"/>
      <c r="Q440" s="214"/>
      <c r="R440" s="214"/>
      <c r="S440" s="214"/>
      <c r="T440" s="215"/>
      <c r="AT440" s="216" t="s">
        <v>142</v>
      </c>
      <c r="AU440" s="216" t="s">
        <v>82</v>
      </c>
      <c r="AV440" s="13" t="s">
        <v>82</v>
      </c>
      <c r="AW440" s="13" t="s">
        <v>33</v>
      </c>
      <c r="AX440" s="13" t="s">
        <v>72</v>
      </c>
      <c r="AY440" s="216" t="s">
        <v>130</v>
      </c>
    </row>
    <row r="441" spans="1:65" s="13" customFormat="1" ht="20.399999999999999">
      <c r="B441" s="206"/>
      <c r="C441" s="207"/>
      <c r="D441" s="202" t="s">
        <v>142</v>
      </c>
      <c r="E441" s="208" t="s">
        <v>19</v>
      </c>
      <c r="F441" s="209" t="s">
        <v>750</v>
      </c>
      <c r="G441" s="207"/>
      <c r="H441" s="210">
        <v>16.559999999999999</v>
      </c>
      <c r="I441" s="211"/>
      <c r="J441" s="207"/>
      <c r="K441" s="207"/>
      <c r="L441" s="212"/>
      <c r="M441" s="213"/>
      <c r="N441" s="214"/>
      <c r="O441" s="214"/>
      <c r="P441" s="214"/>
      <c r="Q441" s="214"/>
      <c r="R441" s="214"/>
      <c r="S441" s="214"/>
      <c r="T441" s="215"/>
      <c r="AT441" s="216" t="s">
        <v>142</v>
      </c>
      <c r="AU441" s="216" t="s">
        <v>82</v>
      </c>
      <c r="AV441" s="13" t="s">
        <v>82</v>
      </c>
      <c r="AW441" s="13" t="s">
        <v>33</v>
      </c>
      <c r="AX441" s="13" t="s">
        <v>72</v>
      </c>
      <c r="AY441" s="216" t="s">
        <v>130</v>
      </c>
    </row>
    <row r="442" spans="1:65" s="13" customFormat="1" ht="20.399999999999999">
      <c r="B442" s="206"/>
      <c r="C442" s="207"/>
      <c r="D442" s="202" t="s">
        <v>142</v>
      </c>
      <c r="E442" s="208" t="s">
        <v>19</v>
      </c>
      <c r="F442" s="209" t="s">
        <v>751</v>
      </c>
      <c r="G442" s="207"/>
      <c r="H442" s="210">
        <v>4.0579999999999998</v>
      </c>
      <c r="I442" s="211"/>
      <c r="J442" s="207"/>
      <c r="K442" s="207"/>
      <c r="L442" s="212"/>
      <c r="M442" s="213"/>
      <c r="N442" s="214"/>
      <c r="O442" s="214"/>
      <c r="P442" s="214"/>
      <c r="Q442" s="214"/>
      <c r="R442" s="214"/>
      <c r="S442" s="214"/>
      <c r="T442" s="215"/>
      <c r="AT442" s="216" t="s">
        <v>142</v>
      </c>
      <c r="AU442" s="216" t="s">
        <v>82</v>
      </c>
      <c r="AV442" s="13" t="s">
        <v>82</v>
      </c>
      <c r="AW442" s="13" t="s">
        <v>33</v>
      </c>
      <c r="AX442" s="13" t="s">
        <v>72</v>
      </c>
      <c r="AY442" s="216" t="s">
        <v>130</v>
      </c>
    </row>
    <row r="443" spans="1:65" s="13" customFormat="1" ht="20.399999999999999">
      <c r="B443" s="206"/>
      <c r="C443" s="207"/>
      <c r="D443" s="202" t="s">
        <v>142</v>
      </c>
      <c r="E443" s="208" t="s">
        <v>19</v>
      </c>
      <c r="F443" s="209" t="s">
        <v>752</v>
      </c>
      <c r="G443" s="207"/>
      <c r="H443" s="210">
        <v>45</v>
      </c>
      <c r="I443" s="211"/>
      <c r="J443" s="207"/>
      <c r="K443" s="207"/>
      <c r="L443" s="212"/>
      <c r="M443" s="213"/>
      <c r="N443" s="214"/>
      <c r="O443" s="214"/>
      <c r="P443" s="214"/>
      <c r="Q443" s="214"/>
      <c r="R443" s="214"/>
      <c r="S443" s="214"/>
      <c r="T443" s="215"/>
      <c r="AT443" s="216" t="s">
        <v>142</v>
      </c>
      <c r="AU443" s="216" t="s">
        <v>82</v>
      </c>
      <c r="AV443" s="13" t="s">
        <v>82</v>
      </c>
      <c r="AW443" s="13" t="s">
        <v>33</v>
      </c>
      <c r="AX443" s="13" t="s">
        <v>72</v>
      </c>
      <c r="AY443" s="216" t="s">
        <v>130</v>
      </c>
    </row>
    <row r="444" spans="1:65" s="15" customFormat="1">
      <c r="B444" s="237"/>
      <c r="C444" s="238"/>
      <c r="D444" s="202" t="s">
        <v>142</v>
      </c>
      <c r="E444" s="239" t="s">
        <v>19</v>
      </c>
      <c r="F444" s="240" t="s">
        <v>171</v>
      </c>
      <c r="G444" s="238"/>
      <c r="H444" s="241">
        <v>79.212000000000003</v>
      </c>
      <c r="I444" s="242"/>
      <c r="J444" s="238"/>
      <c r="K444" s="238"/>
      <c r="L444" s="243"/>
      <c r="M444" s="244"/>
      <c r="N444" s="245"/>
      <c r="O444" s="245"/>
      <c r="P444" s="245"/>
      <c r="Q444" s="245"/>
      <c r="R444" s="245"/>
      <c r="S444" s="245"/>
      <c r="T444" s="246"/>
      <c r="AT444" s="247" t="s">
        <v>142</v>
      </c>
      <c r="AU444" s="247" t="s">
        <v>82</v>
      </c>
      <c r="AV444" s="15" t="s">
        <v>138</v>
      </c>
      <c r="AW444" s="15" t="s">
        <v>33</v>
      </c>
      <c r="AX444" s="15" t="s">
        <v>80</v>
      </c>
      <c r="AY444" s="247" t="s">
        <v>130</v>
      </c>
    </row>
    <row r="445" spans="1:65" s="2" customFormat="1" ht="16.5" customHeight="1">
      <c r="A445" s="36"/>
      <c r="B445" s="37"/>
      <c r="C445" s="189" t="s">
        <v>759</v>
      </c>
      <c r="D445" s="189" t="s">
        <v>133</v>
      </c>
      <c r="E445" s="190" t="s">
        <v>760</v>
      </c>
      <c r="F445" s="191" t="s">
        <v>761</v>
      </c>
      <c r="G445" s="192" t="s">
        <v>164</v>
      </c>
      <c r="H445" s="193">
        <v>89.47</v>
      </c>
      <c r="I445" s="194"/>
      <c r="J445" s="195">
        <f>ROUND(I445*H445,2)</f>
        <v>0</v>
      </c>
      <c r="K445" s="191" t="s">
        <v>137</v>
      </c>
      <c r="L445" s="41"/>
      <c r="M445" s="196" t="s">
        <v>19</v>
      </c>
      <c r="N445" s="197" t="s">
        <v>43</v>
      </c>
      <c r="O445" s="66"/>
      <c r="P445" s="198">
        <f>O445*H445</f>
        <v>0</v>
      </c>
      <c r="Q445" s="198">
        <v>2.0000000000000002E-5</v>
      </c>
      <c r="R445" s="198">
        <f>Q445*H445</f>
        <v>1.7894E-3</v>
      </c>
      <c r="S445" s="198">
        <v>0</v>
      </c>
      <c r="T445" s="199">
        <f>S445*H445</f>
        <v>0</v>
      </c>
      <c r="U445" s="36"/>
      <c r="V445" s="36"/>
      <c r="W445" s="36"/>
      <c r="X445" s="36"/>
      <c r="Y445" s="36"/>
      <c r="Z445" s="36"/>
      <c r="AA445" s="36"/>
      <c r="AB445" s="36"/>
      <c r="AC445" s="36"/>
      <c r="AD445" s="36"/>
      <c r="AE445" s="36"/>
      <c r="AR445" s="200" t="s">
        <v>233</v>
      </c>
      <c r="AT445" s="200" t="s">
        <v>133</v>
      </c>
      <c r="AU445" s="200" t="s">
        <v>82</v>
      </c>
      <c r="AY445" s="19" t="s">
        <v>130</v>
      </c>
      <c r="BE445" s="201">
        <f>IF(N445="základní",J445,0)</f>
        <v>0</v>
      </c>
      <c r="BF445" s="201">
        <f>IF(N445="snížená",J445,0)</f>
        <v>0</v>
      </c>
      <c r="BG445" s="201">
        <f>IF(N445="zákl. přenesená",J445,0)</f>
        <v>0</v>
      </c>
      <c r="BH445" s="201">
        <f>IF(N445="sníž. přenesená",J445,0)</f>
        <v>0</v>
      </c>
      <c r="BI445" s="201">
        <f>IF(N445="nulová",J445,0)</f>
        <v>0</v>
      </c>
      <c r="BJ445" s="19" t="s">
        <v>80</v>
      </c>
      <c r="BK445" s="201">
        <f>ROUND(I445*H445,2)</f>
        <v>0</v>
      </c>
      <c r="BL445" s="19" t="s">
        <v>233</v>
      </c>
      <c r="BM445" s="200" t="s">
        <v>762</v>
      </c>
    </row>
    <row r="446" spans="1:65" s="2" customFormat="1" ht="19.2">
      <c r="A446" s="36"/>
      <c r="B446" s="37"/>
      <c r="C446" s="38"/>
      <c r="D446" s="202" t="s">
        <v>140</v>
      </c>
      <c r="E446" s="38"/>
      <c r="F446" s="203" t="s">
        <v>763</v>
      </c>
      <c r="G446" s="38"/>
      <c r="H446" s="38"/>
      <c r="I446" s="110"/>
      <c r="J446" s="38"/>
      <c r="K446" s="38"/>
      <c r="L446" s="41"/>
      <c r="M446" s="204"/>
      <c r="N446" s="205"/>
      <c r="O446" s="66"/>
      <c r="P446" s="66"/>
      <c r="Q446" s="66"/>
      <c r="R446" s="66"/>
      <c r="S446" s="66"/>
      <c r="T446" s="67"/>
      <c r="U446" s="36"/>
      <c r="V446" s="36"/>
      <c r="W446" s="36"/>
      <c r="X446" s="36"/>
      <c r="Y446" s="36"/>
      <c r="Z446" s="36"/>
      <c r="AA446" s="36"/>
      <c r="AB446" s="36"/>
      <c r="AC446" s="36"/>
      <c r="AD446" s="36"/>
      <c r="AE446" s="36"/>
      <c r="AT446" s="19" t="s">
        <v>140</v>
      </c>
      <c r="AU446" s="19" t="s">
        <v>82</v>
      </c>
    </row>
    <row r="447" spans="1:65" s="13" customFormat="1" ht="30.6">
      <c r="B447" s="206"/>
      <c r="C447" s="207"/>
      <c r="D447" s="202" t="s">
        <v>142</v>
      </c>
      <c r="E447" s="208" t="s">
        <v>19</v>
      </c>
      <c r="F447" s="209" t="s">
        <v>748</v>
      </c>
      <c r="G447" s="207"/>
      <c r="H447" s="210">
        <v>59.316000000000003</v>
      </c>
      <c r="I447" s="211"/>
      <c r="J447" s="207"/>
      <c r="K447" s="207"/>
      <c r="L447" s="212"/>
      <c r="M447" s="213"/>
      <c r="N447" s="214"/>
      <c r="O447" s="214"/>
      <c r="P447" s="214"/>
      <c r="Q447" s="214"/>
      <c r="R447" s="214"/>
      <c r="S447" s="214"/>
      <c r="T447" s="215"/>
      <c r="AT447" s="216" t="s">
        <v>142</v>
      </c>
      <c r="AU447" s="216" t="s">
        <v>82</v>
      </c>
      <c r="AV447" s="13" t="s">
        <v>82</v>
      </c>
      <c r="AW447" s="13" t="s">
        <v>33</v>
      </c>
      <c r="AX447" s="13" t="s">
        <v>72</v>
      </c>
      <c r="AY447" s="216" t="s">
        <v>130</v>
      </c>
    </row>
    <row r="448" spans="1:65" s="13" customFormat="1" ht="30.6">
      <c r="B448" s="206"/>
      <c r="C448" s="207"/>
      <c r="D448" s="202" t="s">
        <v>142</v>
      </c>
      <c r="E448" s="208" t="s">
        <v>19</v>
      </c>
      <c r="F448" s="209" t="s">
        <v>749</v>
      </c>
      <c r="G448" s="207"/>
      <c r="H448" s="210">
        <v>13.593999999999999</v>
      </c>
      <c r="I448" s="211"/>
      <c r="J448" s="207"/>
      <c r="K448" s="207"/>
      <c r="L448" s="212"/>
      <c r="M448" s="213"/>
      <c r="N448" s="214"/>
      <c r="O448" s="214"/>
      <c r="P448" s="214"/>
      <c r="Q448" s="214"/>
      <c r="R448" s="214"/>
      <c r="S448" s="214"/>
      <c r="T448" s="215"/>
      <c r="AT448" s="216" t="s">
        <v>142</v>
      </c>
      <c r="AU448" s="216" t="s">
        <v>82</v>
      </c>
      <c r="AV448" s="13" t="s">
        <v>82</v>
      </c>
      <c r="AW448" s="13" t="s">
        <v>33</v>
      </c>
      <c r="AX448" s="13" t="s">
        <v>72</v>
      </c>
      <c r="AY448" s="216" t="s">
        <v>130</v>
      </c>
    </row>
    <row r="449" spans="1:65" s="13" customFormat="1" ht="20.399999999999999">
      <c r="B449" s="206"/>
      <c r="C449" s="207"/>
      <c r="D449" s="202" t="s">
        <v>142</v>
      </c>
      <c r="E449" s="208" t="s">
        <v>19</v>
      </c>
      <c r="F449" s="209" t="s">
        <v>750</v>
      </c>
      <c r="G449" s="207"/>
      <c r="H449" s="210">
        <v>16.559999999999999</v>
      </c>
      <c r="I449" s="211"/>
      <c r="J449" s="207"/>
      <c r="K449" s="207"/>
      <c r="L449" s="212"/>
      <c r="M449" s="213"/>
      <c r="N449" s="214"/>
      <c r="O449" s="214"/>
      <c r="P449" s="214"/>
      <c r="Q449" s="214"/>
      <c r="R449" s="214"/>
      <c r="S449" s="214"/>
      <c r="T449" s="215"/>
      <c r="AT449" s="216" t="s">
        <v>142</v>
      </c>
      <c r="AU449" s="216" t="s">
        <v>82</v>
      </c>
      <c r="AV449" s="13" t="s">
        <v>82</v>
      </c>
      <c r="AW449" s="13" t="s">
        <v>33</v>
      </c>
      <c r="AX449" s="13" t="s">
        <v>72</v>
      </c>
      <c r="AY449" s="216" t="s">
        <v>130</v>
      </c>
    </row>
    <row r="450" spans="1:65" s="15" customFormat="1">
      <c r="B450" s="237"/>
      <c r="C450" s="238"/>
      <c r="D450" s="202" t="s">
        <v>142</v>
      </c>
      <c r="E450" s="239" t="s">
        <v>19</v>
      </c>
      <c r="F450" s="240" t="s">
        <v>171</v>
      </c>
      <c r="G450" s="238"/>
      <c r="H450" s="241">
        <v>89.47</v>
      </c>
      <c r="I450" s="242"/>
      <c r="J450" s="238"/>
      <c r="K450" s="238"/>
      <c r="L450" s="243"/>
      <c r="M450" s="244"/>
      <c r="N450" s="245"/>
      <c r="O450" s="245"/>
      <c r="P450" s="245"/>
      <c r="Q450" s="245"/>
      <c r="R450" s="245"/>
      <c r="S450" s="245"/>
      <c r="T450" s="246"/>
      <c r="AT450" s="247" t="s">
        <v>142</v>
      </c>
      <c r="AU450" s="247" t="s">
        <v>82</v>
      </c>
      <c r="AV450" s="15" t="s">
        <v>138</v>
      </c>
      <c r="AW450" s="15" t="s">
        <v>33</v>
      </c>
      <c r="AX450" s="15" t="s">
        <v>80</v>
      </c>
      <c r="AY450" s="247" t="s">
        <v>130</v>
      </c>
    </row>
    <row r="451" spans="1:65" s="2" customFormat="1" ht="21.75" customHeight="1">
      <c r="A451" s="36"/>
      <c r="B451" s="37"/>
      <c r="C451" s="189" t="s">
        <v>764</v>
      </c>
      <c r="D451" s="189" t="s">
        <v>133</v>
      </c>
      <c r="E451" s="190" t="s">
        <v>765</v>
      </c>
      <c r="F451" s="191" t="s">
        <v>766</v>
      </c>
      <c r="G451" s="192" t="s">
        <v>164</v>
      </c>
      <c r="H451" s="193">
        <v>138.52799999999999</v>
      </c>
      <c r="I451" s="194"/>
      <c r="J451" s="195">
        <f>ROUND(I451*H451,2)</f>
        <v>0</v>
      </c>
      <c r="K451" s="191" t="s">
        <v>137</v>
      </c>
      <c r="L451" s="41"/>
      <c r="M451" s="196" t="s">
        <v>19</v>
      </c>
      <c r="N451" s="197" t="s">
        <v>43</v>
      </c>
      <c r="O451" s="66"/>
      <c r="P451" s="198">
        <f>O451*H451</f>
        <v>0</v>
      </c>
      <c r="Q451" s="198">
        <v>1.7000000000000001E-4</v>
      </c>
      <c r="R451" s="198">
        <f>Q451*H451</f>
        <v>2.3549759999999999E-2</v>
      </c>
      <c r="S451" s="198">
        <v>0</v>
      </c>
      <c r="T451" s="199">
        <f>S451*H451</f>
        <v>0</v>
      </c>
      <c r="U451" s="36"/>
      <c r="V451" s="36"/>
      <c r="W451" s="36"/>
      <c r="X451" s="36"/>
      <c r="Y451" s="36"/>
      <c r="Z451" s="36"/>
      <c r="AA451" s="36"/>
      <c r="AB451" s="36"/>
      <c r="AC451" s="36"/>
      <c r="AD451" s="36"/>
      <c r="AE451" s="36"/>
      <c r="AR451" s="200" t="s">
        <v>233</v>
      </c>
      <c r="AT451" s="200" t="s">
        <v>133</v>
      </c>
      <c r="AU451" s="200" t="s">
        <v>82</v>
      </c>
      <c r="AY451" s="19" t="s">
        <v>130</v>
      </c>
      <c r="BE451" s="201">
        <f>IF(N451="základní",J451,0)</f>
        <v>0</v>
      </c>
      <c r="BF451" s="201">
        <f>IF(N451="snížená",J451,0)</f>
        <v>0</v>
      </c>
      <c r="BG451" s="201">
        <f>IF(N451="zákl. přenesená",J451,0)</f>
        <v>0</v>
      </c>
      <c r="BH451" s="201">
        <f>IF(N451="sníž. přenesená",J451,0)</f>
        <v>0</v>
      </c>
      <c r="BI451" s="201">
        <f>IF(N451="nulová",J451,0)</f>
        <v>0</v>
      </c>
      <c r="BJ451" s="19" t="s">
        <v>80</v>
      </c>
      <c r="BK451" s="201">
        <f>ROUND(I451*H451,2)</f>
        <v>0</v>
      </c>
      <c r="BL451" s="19" t="s">
        <v>233</v>
      </c>
      <c r="BM451" s="200" t="s">
        <v>767</v>
      </c>
    </row>
    <row r="452" spans="1:65" s="2" customFormat="1" ht="19.2">
      <c r="A452" s="36"/>
      <c r="B452" s="37"/>
      <c r="C452" s="38"/>
      <c r="D452" s="202" t="s">
        <v>140</v>
      </c>
      <c r="E452" s="38"/>
      <c r="F452" s="203" t="s">
        <v>768</v>
      </c>
      <c r="G452" s="38"/>
      <c r="H452" s="38"/>
      <c r="I452" s="110"/>
      <c r="J452" s="38"/>
      <c r="K452" s="38"/>
      <c r="L452" s="41"/>
      <c r="M452" s="204"/>
      <c r="N452" s="205"/>
      <c r="O452" s="66"/>
      <c r="P452" s="66"/>
      <c r="Q452" s="66"/>
      <c r="R452" s="66"/>
      <c r="S452" s="66"/>
      <c r="T452" s="67"/>
      <c r="U452" s="36"/>
      <c r="V452" s="36"/>
      <c r="W452" s="36"/>
      <c r="X452" s="36"/>
      <c r="Y452" s="36"/>
      <c r="Z452" s="36"/>
      <c r="AA452" s="36"/>
      <c r="AB452" s="36"/>
      <c r="AC452" s="36"/>
      <c r="AD452" s="36"/>
      <c r="AE452" s="36"/>
      <c r="AT452" s="19" t="s">
        <v>140</v>
      </c>
      <c r="AU452" s="19" t="s">
        <v>82</v>
      </c>
    </row>
    <row r="453" spans="1:65" s="13" customFormat="1" ht="30.6">
      <c r="B453" s="206"/>
      <c r="C453" s="207"/>
      <c r="D453" s="202" t="s">
        <v>142</v>
      </c>
      <c r="E453" s="208" t="s">
        <v>19</v>
      </c>
      <c r="F453" s="209" t="s">
        <v>748</v>
      </c>
      <c r="G453" s="207"/>
      <c r="H453" s="210">
        <v>59.316000000000003</v>
      </c>
      <c r="I453" s="211"/>
      <c r="J453" s="207"/>
      <c r="K453" s="207"/>
      <c r="L453" s="212"/>
      <c r="M453" s="213"/>
      <c r="N453" s="214"/>
      <c r="O453" s="214"/>
      <c r="P453" s="214"/>
      <c r="Q453" s="214"/>
      <c r="R453" s="214"/>
      <c r="S453" s="214"/>
      <c r="T453" s="215"/>
      <c r="AT453" s="216" t="s">
        <v>142</v>
      </c>
      <c r="AU453" s="216" t="s">
        <v>82</v>
      </c>
      <c r="AV453" s="13" t="s">
        <v>82</v>
      </c>
      <c r="AW453" s="13" t="s">
        <v>33</v>
      </c>
      <c r="AX453" s="13" t="s">
        <v>72</v>
      </c>
      <c r="AY453" s="216" t="s">
        <v>130</v>
      </c>
    </row>
    <row r="454" spans="1:65" s="13" customFormat="1" ht="30.6">
      <c r="B454" s="206"/>
      <c r="C454" s="207"/>
      <c r="D454" s="202" t="s">
        <v>142</v>
      </c>
      <c r="E454" s="208" t="s">
        <v>19</v>
      </c>
      <c r="F454" s="209" t="s">
        <v>749</v>
      </c>
      <c r="G454" s="207"/>
      <c r="H454" s="210">
        <v>13.593999999999999</v>
      </c>
      <c r="I454" s="211"/>
      <c r="J454" s="207"/>
      <c r="K454" s="207"/>
      <c r="L454" s="212"/>
      <c r="M454" s="213"/>
      <c r="N454" s="214"/>
      <c r="O454" s="214"/>
      <c r="P454" s="214"/>
      <c r="Q454" s="214"/>
      <c r="R454" s="214"/>
      <c r="S454" s="214"/>
      <c r="T454" s="215"/>
      <c r="AT454" s="216" t="s">
        <v>142</v>
      </c>
      <c r="AU454" s="216" t="s">
        <v>82</v>
      </c>
      <c r="AV454" s="13" t="s">
        <v>82</v>
      </c>
      <c r="AW454" s="13" t="s">
        <v>33</v>
      </c>
      <c r="AX454" s="13" t="s">
        <v>72</v>
      </c>
      <c r="AY454" s="216" t="s">
        <v>130</v>
      </c>
    </row>
    <row r="455" spans="1:65" s="13" customFormat="1" ht="20.399999999999999">
      <c r="B455" s="206"/>
      <c r="C455" s="207"/>
      <c r="D455" s="202" t="s">
        <v>142</v>
      </c>
      <c r="E455" s="208" t="s">
        <v>19</v>
      </c>
      <c r="F455" s="209" t="s">
        <v>750</v>
      </c>
      <c r="G455" s="207"/>
      <c r="H455" s="210">
        <v>16.559999999999999</v>
      </c>
      <c r="I455" s="211"/>
      <c r="J455" s="207"/>
      <c r="K455" s="207"/>
      <c r="L455" s="212"/>
      <c r="M455" s="213"/>
      <c r="N455" s="214"/>
      <c r="O455" s="214"/>
      <c r="P455" s="214"/>
      <c r="Q455" s="214"/>
      <c r="R455" s="214"/>
      <c r="S455" s="214"/>
      <c r="T455" s="215"/>
      <c r="AT455" s="216" t="s">
        <v>142</v>
      </c>
      <c r="AU455" s="216" t="s">
        <v>82</v>
      </c>
      <c r="AV455" s="13" t="s">
        <v>82</v>
      </c>
      <c r="AW455" s="13" t="s">
        <v>33</v>
      </c>
      <c r="AX455" s="13" t="s">
        <v>72</v>
      </c>
      <c r="AY455" s="216" t="s">
        <v>130</v>
      </c>
    </row>
    <row r="456" spans="1:65" s="13" customFormat="1" ht="20.399999999999999">
      <c r="B456" s="206"/>
      <c r="C456" s="207"/>
      <c r="D456" s="202" t="s">
        <v>142</v>
      </c>
      <c r="E456" s="208" t="s">
        <v>19</v>
      </c>
      <c r="F456" s="209" t="s">
        <v>751</v>
      </c>
      <c r="G456" s="207"/>
      <c r="H456" s="210">
        <v>4.0579999999999998</v>
      </c>
      <c r="I456" s="211"/>
      <c r="J456" s="207"/>
      <c r="K456" s="207"/>
      <c r="L456" s="212"/>
      <c r="M456" s="213"/>
      <c r="N456" s="214"/>
      <c r="O456" s="214"/>
      <c r="P456" s="214"/>
      <c r="Q456" s="214"/>
      <c r="R456" s="214"/>
      <c r="S456" s="214"/>
      <c r="T456" s="215"/>
      <c r="AT456" s="216" t="s">
        <v>142</v>
      </c>
      <c r="AU456" s="216" t="s">
        <v>82</v>
      </c>
      <c r="AV456" s="13" t="s">
        <v>82</v>
      </c>
      <c r="AW456" s="13" t="s">
        <v>33</v>
      </c>
      <c r="AX456" s="13" t="s">
        <v>72</v>
      </c>
      <c r="AY456" s="216" t="s">
        <v>130</v>
      </c>
    </row>
    <row r="457" spans="1:65" s="13" customFormat="1" ht="20.399999999999999">
      <c r="B457" s="206"/>
      <c r="C457" s="207"/>
      <c r="D457" s="202" t="s">
        <v>142</v>
      </c>
      <c r="E457" s="208" t="s">
        <v>19</v>
      </c>
      <c r="F457" s="209" t="s">
        <v>752</v>
      </c>
      <c r="G457" s="207"/>
      <c r="H457" s="210">
        <v>45</v>
      </c>
      <c r="I457" s="211"/>
      <c r="J457" s="207"/>
      <c r="K457" s="207"/>
      <c r="L457" s="212"/>
      <c r="M457" s="213"/>
      <c r="N457" s="214"/>
      <c r="O457" s="214"/>
      <c r="P457" s="214"/>
      <c r="Q457" s="214"/>
      <c r="R457" s="214"/>
      <c r="S457" s="214"/>
      <c r="T457" s="215"/>
      <c r="AT457" s="216" t="s">
        <v>142</v>
      </c>
      <c r="AU457" s="216" t="s">
        <v>82</v>
      </c>
      <c r="AV457" s="13" t="s">
        <v>82</v>
      </c>
      <c r="AW457" s="13" t="s">
        <v>33</v>
      </c>
      <c r="AX457" s="13" t="s">
        <v>72</v>
      </c>
      <c r="AY457" s="216" t="s">
        <v>130</v>
      </c>
    </row>
    <row r="458" spans="1:65" s="15" customFormat="1">
      <c r="B458" s="237"/>
      <c r="C458" s="238"/>
      <c r="D458" s="202" t="s">
        <v>142</v>
      </c>
      <c r="E458" s="239" t="s">
        <v>19</v>
      </c>
      <c r="F458" s="240" t="s">
        <v>171</v>
      </c>
      <c r="G458" s="238"/>
      <c r="H458" s="241">
        <v>138.52799999999999</v>
      </c>
      <c r="I458" s="242"/>
      <c r="J458" s="238"/>
      <c r="K458" s="238"/>
      <c r="L458" s="243"/>
      <c r="M458" s="244"/>
      <c r="N458" s="245"/>
      <c r="O458" s="245"/>
      <c r="P458" s="245"/>
      <c r="Q458" s="245"/>
      <c r="R458" s="245"/>
      <c r="S458" s="245"/>
      <c r="T458" s="246"/>
      <c r="AT458" s="247" t="s">
        <v>142</v>
      </c>
      <c r="AU458" s="247" t="s">
        <v>82</v>
      </c>
      <c r="AV458" s="15" t="s">
        <v>138</v>
      </c>
      <c r="AW458" s="15" t="s">
        <v>33</v>
      </c>
      <c r="AX458" s="15" t="s">
        <v>80</v>
      </c>
      <c r="AY458" s="247" t="s">
        <v>130</v>
      </c>
    </row>
    <row r="459" spans="1:65" s="2" customFormat="1" ht="21.75" customHeight="1">
      <c r="A459" s="36"/>
      <c r="B459" s="37"/>
      <c r="C459" s="189" t="s">
        <v>769</v>
      </c>
      <c r="D459" s="189" t="s">
        <v>133</v>
      </c>
      <c r="E459" s="190" t="s">
        <v>770</v>
      </c>
      <c r="F459" s="191" t="s">
        <v>771</v>
      </c>
      <c r="G459" s="192" t="s">
        <v>164</v>
      </c>
      <c r="H459" s="193">
        <v>151.505</v>
      </c>
      <c r="I459" s="194"/>
      <c r="J459" s="195">
        <f>ROUND(I459*H459,2)</f>
        <v>0</v>
      </c>
      <c r="K459" s="191" t="s">
        <v>137</v>
      </c>
      <c r="L459" s="41"/>
      <c r="M459" s="196" t="s">
        <v>19</v>
      </c>
      <c r="N459" s="197" t="s">
        <v>43</v>
      </c>
      <c r="O459" s="66"/>
      <c r="P459" s="198">
        <f>O459*H459</f>
        <v>0</v>
      </c>
      <c r="Q459" s="198">
        <v>1.2999999999999999E-4</v>
      </c>
      <c r="R459" s="198">
        <f>Q459*H459</f>
        <v>1.9695649999999999E-2</v>
      </c>
      <c r="S459" s="198">
        <v>0</v>
      </c>
      <c r="T459" s="199">
        <f>S459*H459</f>
        <v>0</v>
      </c>
      <c r="U459" s="36"/>
      <c r="V459" s="36"/>
      <c r="W459" s="36"/>
      <c r="X459" s="36"/>
      <c r="Y459" s="36"/>
      <c r="Z459" s="36"/>
      <c r="AA459" s="36"/>
      <c r="AB459" s="36"/>
      <c r="AC459" s="36"/>
      <c r="AD459" s="36"/>
      <c r="AE459" s="36"/>
      <c r="AR459" s="200" t="s">
        <v>233</v>
      </c>
      <c r="AT459" s="200" t="s">
        <v>133</v>
      </c>
      <c r="AU459" s="200" t="s">
        <v>82</v>
      </c>
      <c r="AY459" s="19" t="s">
        <v>130</v>
      </c>
      <c r="BE459" s="201">
        <f>IF(N459="základní",J459,0)</f>
        <v>0</v>
      </c>
      <c r="BF459" s="201">
        <f>IF(N459="snížená",J459,0)</f>
        <v>0</v>
      </c>
      <c r="BG459" s="201">
        <f>IF(N459="zákl. přenesená",J459,0)</f>
        <v>0</v>
      </c>
      <c r="BH459" s="201">
        <f>IF(N459="sníž. přenesená",J459,0)</f>
        <v>0</v>
      </c>
      <c r="BI459" s="201">
        <f>IF(N459="nulová",J459,0)</f>
        <v>0</v>
      </c>
      <c r="BJ459" s="19" t="s">
        <v>80</v>
      </c>
      <c r="BK459" s="201">
        <f>ROUND(I459*H459,2)</f>
        <v>0</v>
      </c>
      <c r="BL459" s="19" t="s">
        <v>233</v>
      </c>
      <c r="BM459" s="200" t="s">
        <v>772</v>
      </c>
    </row>
    <row r="460" spans="1:65" s="2" customFormat="1" ht="19.2">
      <c r="A460" s="36"/>
      <c r="B460" s="37"/>
      <c r="C460" s="38"/>
      <c r="D460" s="202" t="s">
        <v>140</v>
      </c>
      <c r="E460" s="38"/>
      <c r="F460" s="203" t="s">
        <v>773</v>
      </c>
      <c r="G460" s="38"/>
      <c r="H460" s="38"/>
      <c r="I460" s="110"/>
      <c r="J460" s="38"/>
      <c r="K460" s="38"/>
      <c r="L460" s="41"/>
      <c r="M460" s="204"/>
      <c r="N460" s="205"/>
      <c r="O460" s="66"/>
      <c r="P460" s="66"/>
      <c r="Q460" s="66"/>
      <c r="R460" s="66"/>
      <c r="S460" s="66"/>
      <c r="T460" s="67"/>
      <c r="U460" s="36"/>
      <c r="V460" s="36"/>
      <c r="W460" s="36"/>
      <c r="X460" s="36"/>
      <c r="Y460" s="36"/>
      <c r="Z460" s="36"/>
      <c r="AA460" s="36"/>
      <c r="AB460" s="36"/>
      <c r="AC460" s="36"/>
      <c r="AD460" s="36"/>
      <c r="AE460" s="36"/>
      <c r="AT460" s="19" t="s">
        <v>140</v>
      </c>
      <c r="AU460" s="19" t="s">
        <v>82</v>
      </c>
    </row>
    <row r="461" spans="1:65" s="13" customFormat="1" ht="30.6">
      <c r="B461" s="206"/>
      <c r="C461" s="207"/>
      <c r="D461" s="202" t="s">
        <v>142</v>
      </c>
      <c r="E461" s="208" t="s">
        <v>19</v>
      </c>
      <c r="F461" s="209" t="s">
        <v>748</v>
      </c>
      <c r="G461" s="207"/>
      <c r="H461" s="210">
        <v>59.316000000000003</v>
      </c>
      <c r="I461" s="211"/>
      <c r="J461" s="207"/>
      <c r="K461" s="207"/>
      <c r="L461" s="212"/>
      <c r="M461" s="213"/>
      <c r="N461" s="214"/>
      <c r="O461" s="214"/>
      <c r="P461" s="214"/>
      <c r="Q461" s="214"/>
      <c r="R461" s="214"/>
      <c r="S461" s="214"/>
      <c r="T461" s="215"/>
      <c r="AT461" s="216" t="s">
        <v>142</v>
      </c>
      <c r="AU461" s="216" t="s">
        <v>82</v>
      </c>
      <c r="AV461" s="13" t="s">
        <v>82</v>
      </c>
      <c r="AW461" s="13" t="s">
        <v>33</v>
      </c>
      <c r="AX461" s="13" t="s">
        <v>72</v>
      </c>
      <c r="AY461" s="216" t="s">
        <v>130</v>
      </c>
    </row>
    <row r="462" spans="1:65" s="13" customFormat="1" ht="30.6">
      <c r="B462" s="206"/>
      <c r="C462" s="207"/>
      <c r="D462" s="202" t="s">
        <v>142</v>
      </c>
      <c r="E462" s="208" t="s">
        <v>19</v>
      </c>
      <c r="F462" s="209" t="s">
        <v>749</v>
      </c>
      <c r="G462" s="207"/>
      <c r="H462" s="210">
        <v>13.593999999999999</v>
      </c>
      <c r="I462" s="211"/>
      <c r="J462" s="207"/>
      <c r="K462" s="207"/>
      <c r="L462" s="212"/>
      <c r="M462" s="213"/>
      <c r="N462" s="214"/>
      <c r="O462" s="214"/>
      <c r="P462" s="214"/>
      <c r="Q462" s="214"/>
      <c r="R462" s="214"/>
      <c r="S462" s="214"/>
      <c r="T462" s="215"/>
      <c r="AT462" s="216" t="s">
        <v>142</v>
      </c>
      <c r="AU462" s="216" t="s">
        <v>82</v>
      </c>
      <c r="AV462" s="13" t="s">
        <v>82</v>
      </c>
      <c r="AW462" s="13" t="s">
        <v>33</v>
      </c>
      <c r="AX462" s="13" t="s">
        <v>72</v>
      </c>
      <c r="AY462" s="216" t="s">
        <v>130</v>
      </c>
    </row>
    <row r="463" spans="1:65" s="13" customFormat="1" ht="20.399999999999999">
      <c r="B463" s="206"/>
      <c r="C463" s="207"/>
      <c r="D463" s="202" t="s">
        <v>142</v>
      </c>
      <c r="E463" s="208" t="s">
        <v>19</v>
      </c>
      <c r="F463" s="209" t="s">
        <v>750</v>
      </c>
      <c r="G463" s="207"/>
      <c r="H463" s="210">
        <v>16.559999999999999</v>
      </c>
      <c r="I463" s="211"/>
      <c r="J463" s="207"/>
      <c r="K463" s="207"/>
      <c r="L463" s="212"/>
      <c r="M463" s="213"/>
      <c r="N463" s="214"/>
      <c r="O463" s="214"/>
      <c r="P463" s="214"/>
      <c r="Q463" s="214"/>
      <c r="R463" s="214"/>
      <c r="S463" s="214"/>
      <c r="T463" s="215"/>
      <c r="AT463" s="216" t="s">
        <v>142</v>
      </c>
      <c r="AU463" s="216" t="s">
        <v>82</v>
      </c>
      <c r="AV463" s="13" t="s">
        <v>82</v>
      </c>
      <c r="AW463" s="13" t="s">
        <v>33</v>
      </c>
      <c r="AX463" s="13" t="s">
        <v>72</v>
      </c>
      <c r="AY463" s="216" t="s">
        <v>130</v>
      </c>
    </row>
    <row r="464" spans="1:65" s="13" customFormat="1" ht="20.399999999999999">
      <c r="B464" s="206"/>
      <c r="C464" s="207"/>
      <c r="D464" s="202" t="s">
        <v>142</v>
      </c>
      <c r="E464" s="208" t="s">
        <v>19</v>
      </c>
      <c r="F464" s="209" t="s">
        <v>751</v>
      </c>
      <c r="G464" s="207"/>
      <c r="H464" s="210">
        <v>4.0579999999999998</v>
      </c>
      <c r="I464" s="211"/>
      <c r="J464" s="207"/>
      <c r="K464" s="207"/>
      <c r="L464" s="212"/>
      <c r="M464" s="213"/>
      <c r="N464" s="214"/>
      <c r="O464" s="214"/>
      <c r="P464" s="214"/>
      <c r="Q464" s="214"/>
      <c r="R464" s="214"/>
      <c r="S464" s="214"/>
      <c r="T464" s="215"/>
      <c r="AT464" s="216" t="s">
        <v>142</v>
      </c>
      <c r="AU464" s="216" t="s">
        <v>82</v>
      </c>
      <c r="AV464" s="13" t="s">
        <v>82</v>
      </c>
      <c r="AW464" s="13" t="s">
        <v>33</v>
      </c>
      <c r="AX464" s="13" t="s">
        <v>72</v>
      </c>
      <c r="AY464" s="216" t="s">
        <v>130</v>
      </c>
    </row>
    <row r="465" spans="1:65" s="13" customFormat="1" ht="20.399999999999999">
      <c r="B465" s="206"/>
      <c r="C465" s="207"/>
      <c r="D465" s="202" t="s">
        <v>142</v>
      </c>
      <c r="E465" s="208" t="s">
        <v>19</v>
      </c>
      <c r="F465" s="209" t="s">
        <v>752</v>
      </c>
      <c r="G465" s="207"/>
      <c r="H465" s="210">
        <v>45</v>
      </c>
      <c r="I465" s="211"/>
      <c r="J465" s="207"/>
      <c r="K465" s="207"/>
      <c r="L465" s="212"/>
      <c r="M465" s="213"/>
      <c r="N465" s="214"/>
      <c r="O465" s="214"/>
      <c r="P465" s="214"/>
      <c r="Q465" s="214"/>
      <c r="R465" s="214"/>
      <c r="S465" s="214"/>
      <c r="T465" s="215"/>
      <c r="AT465" s="216" t="s">
        <v>142</v>
      </c>
      <c r="AU465" s="216" t="s">
        <v>82</v>
      </c>
      <c r="AV465" s="13" t="s">
        <v>82</v>
      </c>
      <c r="AW465" s="13" t="s">
        <v>33</v>
      </c>
      <c r="AX465" s="13" t="s">
        <v>72</v>
      </c>
      <c r="AY465" s="216" t="s">
        <v>130</v>
      </c>
    </row>
    <row r="466" spans="1:65" s="13" customFormat="1">
      <c r="B466" s="206"/>
      <c r="C466" s="207"/>
      <c r="D466" s="202" t="s">
        <v>142</v>
      </c>
      <c r="E466" s="208" t="s">
        <v>19</v>
      </c>
      <c r="F466" s="209" t="s">
        <v>774</v>
      </c>
      <c r="G466" s="207"/>
      <c r="H466" s="210">
        <v>12.977</v>
      </c>
      <c r="I466" s="211"/>
      <c r="J466" s="207"/>
      <c r="K466" s="207"/>
      <c r="L466" s="212"/>
      <c r="M466" s="213"/>
      <c r="N466" s="214"/>
      <c r="O466" s="214"/>
      <c r="P466" s="214"/>
      <c r="Q466" s="214"/>
      <c r="R466" s="214"/>
      <c r="S466" s="214"/>
      <c r="T466" s="215"/>
      <c r="AT466" s="216" t="s">
        <v>142</v>
      </c>
      <c r="AU466" s="216" t="s">
        <v>82</v>
      </c>
      <c r="AV466" s="13" t="s">
        <v>82</v>
      </c>
      <c r="AW466" s="13" t="s">
        <v>33</v>
      </c>
      <c r="AX466" s="13" t="s">
        <v>72</v>
      </c>
      <c r="AY466" s="216" t="s">
        <v>130</v>
      </c>
    </row>
    <row r="467" spans="1:65" s="15" customFormat="1">
      <c r="B467" s="237"/>
      <c r="C467" s="238"/>
      <c r="D467" s="202" t="s">
        <v>142</v>
      </c>
      <c r="E467" s="239" t="s">
        <v>19</v>
      </c>
      <c r="F467" s="240" t="s">
        <v>171</v>
      </c>
      <c r="G467" s="238"/>
      <c r="H467" s="241">
        <v>151.505</v>
      </c>
      <c r="I467" s="242"/>
      <c r="J467" s="238"/>
      <c r="K467" s="238"/>
      <c r="L467" s="243"/>
      <c r="M467" s="244"/>
      <c r="N467" s="245"/>
      <c r="O467" s="245"/>
      <c r="P467" s="245"/>
      <c r="Q467" s="245"/>
      <c r="R467" s="245"/>
      <c r="S467" s="245"/>
      <c r="T467" s="246"/>
      <c r="AT467" s="247" t="s">
        <v>142</v>
      </c>
      <c r="AU467" s="247" t="s">
        <v>82</v>
      </c>
      <c r="AV467" s="15" t="s">
        <v>138</v>
      </c>
      <c r="AW467" s="15" t="s">
        <v>33</v>
      </c>
      <c r="AX467" s="15" t="s">
        <v>80</v>
      </c>
      <c r="AY467" s="247" t="s">
        <v>130</v>
      </c>
    </row>
    <row r="468" spans="1:65" s="2" customFormat="1" ht="21.75" customHeight="1">
      <c r="A468" s="36"/>
      <c r="B468" s="37"/>
      <c r="C468" s="189" t="s">
        <v>775</v>
      </c>
      <c r="D468" s="189" t="s">
        <v>133</v>
      </c>
      <c r="E468" s="190" t="s">
        <v>776</v>
      </c>
      <c r="F468" s="191" t="s">
        <v>777</v>
      </c>
      <c r="G468" s="192" t="s">
        <v>164</v>
      </c>
      <c r="H468" s="193">
        <v>151.505</v>
      </c>
      <c r="I468" s="194"/>
      <c r="J468" s="195">
        <f>ROUND(I468*H468,2)</f>
        <v>0</v>
      </c>
      <c r="K468" s="191" t="s">
        <v>137</v>
      </c>
      <c r="L468" s="41"/>
      <c r="M468" s="196" t="s">
        <v>19</v>
      </c>
      <c r="N468" s="197" t="s">
        <v>43</v>
      </c>
      <c r="O468" s="66"/>
      <c r="P468" s="198">
        <f>O468*H468</f>
        <v>0</v>
      </c>
      <c r="Q468" s="198">
        <v>1.2E-4</v>
      </c>
      <c r="R468" s="198">
        <f>Q468*H468</f>
        <v>1.8180600000000002E-2</v>
      </c>
      <c r="S468" s="198">
        <v>0</v>
      </c>
      <c r="T468" s="199">
        <f>S468*H468</f>
        <v>0</v>
      </c>
      <c r="U468" s="36"/>
      <c r="V468" s="36"/>
      <c r="W468" s="36"/>
      <c r="X468" s="36"/>
      <c r="Y468" s="36"/>
      <c r="Z468" s="36"/>
      <c r="AA468" s="36"/>
      <c r="AB468" s="36"/>
      <c r="AC468" s="36"/>
      <c r="AD468" s="36"/>
      <c r="AE468" s="36"/>
      <c r="AR468" s="200" t="s">
        <v>233</v>
      </c>
      <c r="AT468" s="200" t="s">
        <v>133</v>
      </c>
      <c r="AU468" s="200" t="s">
        <v>82</v>
      </c>
      <c r="AY468" s="19" t="s">
        <v>130</v>
      </c>
      <c r="BE468" s="201">
        <f>IF(N468="základní",J468,0)</f>
        <v>0</v>
      </c>
      <c r="BF468" s="201">
        <f>IF(N468="snížená",J468,0)</f>
        <v>0</v>
      </c>
      <c r="BG468" s="201">
        <f>IF(N468="zákl. přenesená",J468,0)</f>
        <v>0</v>
      </c>
      <c r="BH468" s="201">
        <f>IF(N468="sníž. přenesená",J468,0)</f>
        <v>0</v>
      </c>
      <c r="BI468" s="201">
        <f>IF(N468="nulová",J468,0)</f>
        <v>0</v>
      </c>
      <c r="BJ468" s="19" t="s">
        <v>80</v>
      </c>
      <c r="BK468" s="201">
        <f>ROUND(I468*H468,2)</f>
        <v>0</v>
      </c>
      <c r="BL468" s="19" t="s">
        <v>233</v>
      </c>
      <c r="BM468" s="200" t="s">
        <v>778</v>
      </c>
    </row>
    <row r="469" spans="1:65" s="2" customFormat="1">
      <c r="A469" s="36"/>
      <c r="B469" s="37"/>
      <c r="C469" s="38"/>
      <c r="D469" s="202" t="s">
        <v>140</v>
      </c>
      <c r="E469" s="38"/>
      <c r="F469" s="203" t="s">
        <v>779</v>
      </c>
      <c r="G469" s="38"/>
      <c r="H469" s="38"/>
      <c r="I469" s="110"/>
      <c r="J469" s="38"/>
      <c r="K469" s="38"/>
      <c r="L469" s="41"/>
      <c r="M469" s="204"/>
      <c r="N469" s="205"/>
      <c r="O469" s="66"/>
      <c r="P469" s="66"/>
      <c r="Q469" s="66"/>
      <c r="R469" s="66"/>
      <c r="S469" s="66"/>
      <c r="T469" s="67"/>
      <c r="U469" s="36"/>
      <c r="V469" s="36"/>
      <c r="W469" s="36"/>
      <c r="X469" s="36"/>
      <c r="Y469" s="36"/>
      <c r="Z469" s="36"/>
      <c r="AA469" s="36"/>
      <c r="AB469" s="36"/>
      <c r="AC469" s="36"/>
      <c r="AD469" s="36"/>
      <c r="AE469" s="36"/>
      <c r="AT469" s="19" t="s">
        <v>140</v>
      </c>
      <c r="AU469" s="19" t="s">
        <v>82</v>
      </c>
    </row>
    <row r="470" spans="1:65" s="13" customFormat="1" ht="30.6">
      <c r="B470" s="206"/>
      <c r="C470" s="207"/>
      <c r="D470" s="202" t="s">
        <v>142</v>
      </c>
      <c r="E470" s="208" t="s">
        <v>19</v>
      </c>
      <c r="F470" s="209" t="s">
        <v>748</v>
      </c>
      <c r="G470" s="207"/>
      <c r="H470" s="210">
        <v>59.316000000000003</v>
      </c>
      <c r="I470" s="211"/>
      <c r="J470" s="207"/>
      <c r="K470" s="207"/>
      <c r="L470" s="212"/>
      <c r="M470" s="213"/>
      <c r="N470" s="214"/>
      <c r="O470" s="214"/>
      <c r="P470" s="214"/>
      <c r="Q470" s="214"/>
      <c r="R470" s="214"/>
      <c r="S470" s="214"/>
      <c r="T470" s="215"/>
      <c r="AT470" s="216" t="s">
        <v>142</v>
      </c>
      <c r="AU470" s="216" t="s">
        <v>82</v>
      </c>
      <c r="AV470" s="13" t="s">
        <v>82</v>
      </c>
      <c r="AW470" s="13" t="s">
        <v>33</v>
      </c>
      <c r="AX470" s="13" t="s">
        <v>72</v>
      </c>
      <c r="AY470" s="216" t="s">
        <v>130</v>
      </c>
    </row>
    <row r="471" spans="1:65" s="13" customFormat="1" ht="30.6">
      <c r="B471" s="206"/>
      <c r="C471" s="207"/>
      <c r="D471" s="202" t="s">
        <v>142</v>
      </c>
      <c r="E471" s="208" t="s">
        <v>19</v>
      </c>
      <c r="F471" s="209" t="s">
        <v>749</v>
      </c>
      <c r="G471" s="207"/>
      <c r="H471" s="210">
        <v>13.593999999999999</v>
      </c>
      <c r="I471" s="211"/>
      <c r="J471" s="207"/>
      <c r="K471" s="207"/>
      <c r="L471" s="212"/>
      <c r="M471" s="213"/>
      <c r="N471" s="214"/>
      <c r="O471" s="214"/>
      <c r="P471" s="214"/>
      <c r="Q471" s="214"/>
      <c r="R471" s="214"/>
      <c r="S471" s="214"/>
      <c r="T471" s="215"/>
      <c r="AT471" s="216" t="s">
        <v>142</v>
      </c>
      <c r="AU471" s="216" t="s">
        <v>82</v>
      </c>
      <c r="AV471" s="13" t="s">
        <v>82</v>
      </c>
      <c r="AW471" s="13" t="s">
        <v>33</v>
      </c>
      <c r="AX471" s="13" t="s">
        <v>72</v>
      </c>
      <c r="AY471" s="216" t="s">
        <v>130</v>
      </c>
    </row>
    <row r="472" spans="1:65" s="13" customFormat="1" ht="20.399999999999999">
      <c r="B472" s="206"/>
      <c r="C472" s="207"/>
      <c r="D472" s="202" t="s">
        <v>142</v>
      </c>
      <c r="E472" s="208" t="s">
        <v>19</v>
      </c>
      <c r="F472" s="209" t="s">
        <v>750</v>
      </c>
      <c r="G472" s="207"/>
      <c r="H472" s="210">
        <v>16.559999999999999</v>
      </c>
      <c r="I472" s="211"/>
      <c r="J472" s="207"/>
      <c r="K472" s="207"/>
      <c r="L472" s="212"/>
      <c r="M472" s="213"/>
      <c r="N472" s="214"/>
      <c r="O472" s="214"/>
      <c r="P472" s="214"/>
      <c r="Q472" s="214"/>
      <c r="R472" s="214"/>
      <c r="S472" s="214"/>
      <c r="T472" s="215"/>
      <c r="AT472" s="216" t="s">
        <v>142</v>
      </c>
      <c r="AU472" s="216" t="s">
        <v>82</v>
      </c>
      <c r="AV472" s="13" t="s">
        <v>82</v>
      </c>
      <c r="AW472" s="13" t="s">
        <v>33</v>
      </c>
      <c r="AX472" s="13" t="s">
        <v>72</v>
      </c>
      <c r="AY472" s="216" t="s">
        <v>130</v>
      </c>
    </row>
    <row r="473" spans="1:65" s="13" customFormat="1" ht="20.399999999999999">
      <c r="B473" s="206"/>
      <c r="C473" s="207"/>
      <c r="D473" s="202" t="s">
        <v>142</v>
      </c>
      <c r="E473" s="208" t="s">
        <v>19</v>
      </c>
      <c r="F473" s="209" t="s">
        <v>751</v>
      </c>
      <c r="G473" s="207"/>
      <c r="H473" s="210">
        <v>4.0579999999999998</v>
      </c>
      <c r="I473" s="211"/>
      <c r="J473" s="207"/>
      <c r="K473" s="207"/>
      <c r="L473" s="212"/>
      <c r="M473" s="213"/>
      <c r="N473" s="214"/>
      <c r="O473" s="214"/>
      <c r="P473" s="214"/>
      <c r="Q473" s="214"/>
      <c r="R473" s="214"/>
      <c r="S473" s="214"/>
      <c r="T473" s="215"/>
      <c r="AT473" s="216" t="s">
        <v>142</v>
      </c>
      <c r="AU473" s="216" t="s">
        <v>82</v>
      </c>
      <c r="AV473" s="13" t="s">
        <v>82</v>
      </c>
      <c r="AW473" s="13" t="s">
        <v>33</v>
      </c>
      <c r="AX473" s="13" t="s">
        <v>72</v>
      </c>
      <c r="AY473" s="216" t="s">
        <v>130</v>
      </c>
    </row>
    <row r="474" spans="1:65" s="13" customFormat="1" ht="20.399999999999999">
      <c r="B474" s="206"/>
      <c r="C474" s="207"/>
      <c r="D474" s="202" t="s">
        <v>142</v>
      </c>
      <c r="E474" s="208" t="s">
        <v>19</v>
      </c>
      <c r="F474" s="209" t="s">
        <v>752</v>
      </c>
      <c r="G474" s="207"/>
      <c r="H474" s="210">
        <v>45</v>
      </c>
      <c r="I474" s="211"/>
      <c r="J474" s="207"/>
      <c r="K474" s="207"/>
      <c r="L474" s="212"/>
      <c r="M474" s="213"/>
      <c r="N474" s="214"/>
      <c r="O474" s="214"/>
      <c r="P474" s="214"/>
      <c r="Q474" s="214"/>
      <c r="R474" s="214"/>
      <c r="S474" s="214"/>
      <c r="T474" s="215"/>
      <c r="AT474" s="216" t="s">
        <v>142</v>
      </c>
      <c r="AU474" s="216" t="s">
        <v>82</v>
      </c>
      <c r="AV474" s="13" t="s">
        <v>82</v>
      </c>
      <c r="AW474" s="13" t="s">
        <v>33</v>
      </c>
      <c r="AX474" s="13" t="s">
        <v>72</v>
      </c>
      <c r="AY474" s="216" t="s">
        <v>130</v>
      </c>
    </row>
    <row r="475" spans="1:65" s="13" customFormat="1">
      <c r="B475" s="206"/>
      <c r="C475" s="207"/>
      <c r="D475" s="202" t="s">
        <v>142</v>
      </c>
      <c r="E475" s="208" t="s">
        <v>19</v>
      </c>
      <c r="F475" s="209" t="s">
        <v>774</v>
      </c>
      <c r="G475" s="207"/>
      <c r="H475" s="210">
        <v>12.977</v>
      </c>
      <c r="I475" s="211"/>
      <c r="J475" s="207"/>
      <c r="K475" s="207"/>
      <c r="L475" s="212"/>
      <c r="M475" s="213"/>
      <c r="N475" s="214"/>
      <c r="O475" s="214"/>
      <c r="P475" s="214"/>
      <c r="Q475" s="214"/>
      <c r="R475" s="214"/>
      <c r="S475" s="214"/>
      <c r="T475" s="215"/>
      <c r="AT475" s="216" t="s">
        <v>142</v>
      </c>
      <c r="AU475" s="216" t="s">
        <v>82</v>
      </c>
      <c r="AV475" s="13" t="s">
        <v>82</v>
      </c>
      <c r="AW475" s="13" t="s">
        <v>33</v>
      </c>
      <c r="AX475" s="13" t="s">
        <v>72</v>
      </c>
      <c r="AY475" s="216" t="s">
        <v>130</v>
      </c>
    </row>
    <row r="476" spans="1:65" s="15" customFormat="1">
      <c r="B476" s="237"/>
      <c r="C476" s="238"/>
      <c r="D476" s="202" t="s">
        <v>142</v>
      </c>
      <c r="E476" s="239" t="s">
        <v>19</v>
      </c>
      <c r="F476" s="240" t="s">
        <v>171</v>
      </c>
      <c r="G476" s="238"/>
      <c r="H476" s="241">
        <v>151.505</v>
      </c>
      <c r="I476" s="242"/>
      <c r="J476" s="238"/>
      <c r="K476" s="238"/>
      <c r="L476" s="243"/>
      <c r="M476" s="244"/>
      <c r="N476" s="245"/>
      <c r="O476" s="245"/>
      <c r="P476" s="245"/>
      <c r="Q476" s="245"/>
      <c r="R476" s="245"/>
      <c r="S476" s="245"/>
      <c r="T476" s="246"/>
      <c r="AT476" s="247" t="s">
        <v>142</v>
      </c>
      <c r="AU476" s="247" t="s">
        <v>82</v>
      </c>
      <c r="AV476" s="15" t="s">
        <v>138</v>
      </c>
      <c r="AW476" s="15" t="s">
        <v>33</v>
      </c>
      <c r="AX476" s="15" t="s">
        <v>80</v>
      </c>
      <c r="AY476" s="247" t="s">
        <v>130</v>
      </c>
    </row>
    <row r="477" spans="1:65" s="2" customFormat="1" ht="21.75" customHeight="1">
      <c r="A477" s="36"/>
      <c r="B477" s="37"/>
      <c r="C477" s="189" t="s">
        <v>780</v>
      </c>
      <c r="D477" s="189" t="s">
        <v>133</v>
      </c>
      <c r="E477" s="190" t="s">
        <v>781</v>
      </c>
      <c r="F477" s="191" t="s">
        <v>782</v>
      </c>
      <c r="G477" s="192" t="s">
        <v>164</v>
      </c>
      <c r="H477" s="193">
        <v>17.5</v>
      </c>
      <c r="I477" s="194"/>
      <c r="J477" s="195">
        <f>ROUND(I477*H477,2)</f>
        <v>0</v>
      </c>
      <c r="K477" s="191" t="s">
        <v>137</v>
      </c>
      <c r="L477" s="41"/>
      <c r="M477" s="196" t="s">
        <v>19</v>
      </c>
      <c r="N477" s="197" t="s">
        <v>43</v>
      </c>
      <c r="O477" s="66"/>
      <c r="P477" s="198">
        <f>O477*H477</f>
        <v>0</v>
      </c>
      <c r="Q477" s="198">
        <v>8.0000000000000007E-5</v>
      </c>
      <c r="R477" s="198">
        <f>Q477*H477</f>
        <v>1.4000000000000002E-3</v>
      </c>
      <c r="S477" s="198">
        <v>0</v>
      </c>
      <c r="T477" s="199">
        <f>S477*H477</f>
        <v>0</v>
      </c>
      <c r="U477" s="36"/>
      <c r="V477" s="36"/>
      <c r="W477" s="36"/>
      <c r="X477" s="36"/>
      <c r="Y477" s="36"/>
      <c r="Z477" s="36"/>
      <c r="AA477" s="36"/>
      <c r="AB477" s="36"/>
      <c r="AC477" s="36"/>
      <c r="AD477" s="36"/>
      <c r="AE477" s="36"/>
      <c r="AR477" s="200" t="s">
        <v>233</v>
      </c>
      <c r="AT477" s="200" t="s">
        <v>133</v>
      </c>
      <c r="AU477" s="200" t="s">
        <v>82</v>
      </c>
      <c r="AY477" s="19" t="s">
        <v>130</v>
      </c>
      <c r="BE477" s="201">
        <f>IF(N477="základní",J477,0)</f>
        <v>0</v>
      </c>
      <c r="BF477" s="201">
        <f>IF(N477="snížená",J477,0)</f>
        <v>0</v>
      </c>
      <c r="BG477" s="201">
        <f>IF(N477="zákl. přenesená",J477,0)</f>
        <v>0</v>
      </c>
      <c r="BH477" s="201">
        <f>IF(N477="sníž. přenesená",J477,0)</f>
        <v>0</v>
      </c>
      <c r="BI477" s="201">
        <f>IF(N477="nulová",J477,0)</f>
        <v>0</v>
      </c>
      <c r="BJ477" s="19" t="s">
        <v>80</v>
      </c>
      <c r="BK477" s="201">
        <f>ROUND(I477*H477,2)</f>
        <v>0</v>
      </c>
      <c r="BL477" s="19" t="s">
        <v>233</v>
      </c>
      <c r="BM477" s="200" t="s">
        <v>783</v>
      </c>
    </row>
    <row r="478" spans="1:65" s="2" customFormat="1" ht="19.2">
      <c r="A478" s="36"/>
      <c r="B478" s="37"/>
      <c r="C478" s="38"/>
      <c r="D478" s="202" t="s">
        <v>140</v>
      </c>
      <c r="E478" s="38"/>
      <c r="F478" s="203" t="s">
        <v>784</v>
      </c>
      <c r="G478" s="38"/>
      <c r="H478" s="38"/>
      <c r="I478" s="110"/>
      <c r="J478" s="38"/>
      <c r="K478" s="38"/>
      <c r="L478" s="41"/>
      <c r="M478" s="204"/>
      <c r="N478" s="205"/>
      <c r="O478" s="66"/>
      <c r="P478" s="66"/>
      <c r="Q478" s="66"/>
      <c r="R478" s="66"/>
      <c r="S478" s="66"/>
      <c r="T478" s="67"/>
      <c r="U478" s="36"/>
      <c r="V478" s="36"/>
      <c r="W478" s="36"/>
      <c r="X478" s="36"/>
      <c r="Y478" s="36"/>
      <c r="Z478" s="36"/>
      <c r="AA478" s="36"/>
      <c r="AB478" s="36"/>
      <c r="AC478" s="36"/>
      <c r="AD478" s="36"/>
      <c r="AE478" s="36"/>
      <c r="AT478" s="19" t="s">
        <v>140</v>
      </c>
      <c r="AU478" s="19" t="s">
        <v>82</v>
      </c>
    </row>
    <row r="479" spans="1:65" s="2" customFormat="1" ht="16.5" customHeight="1">
      <c r="A479" s="36"/>
      <c r="B479" s="37"/>
      <c r="C479" s="189" t="s">
        <v>785</v>
      </c>
      <c r="D479" s="189" t="s">
        <v>133</v>
      </c>
      <c r="E479" s="190" t="s">
        <v>786</v>
      </c>
      <c r="F479" s="191" t="s">
        <v>787</v>
      </c>
      <c r="G479" s="192" t="s">
        <v>164</v>
      </c>
      <c r="H479" s="193">
        <v>17.5</v>
      </c>
      <c r="I479" s="194"/>
      <c r="J479" s="195">
        <f>ROUND(I479*H479,2)</f>
        <v>0</v>
      </c>
      <c r="K479" s="191" t="s">
        <v>137</v>
      </c>
      <c r="L479" s="41"/>
      <c r="M479" s="196" t="s">
        <v>19</v>
      </c>
      <c r="N479" s="197" t="s">
        <v>43</v>
      </c>
      <c r="O479" s="66"/>
      <c r="P479" s="198">
        <f>O479*H479</f>
        <v>0</v>
      </c>
      <c r="Q479" s="198">
        <v>0</v>
      </c>
      <c r="R479" s="198">
        <f>Q479*H479</f>
        <v>0</v>
      </c>
      <c r="S479" s="198">
        <v>0</v>
      </c>
      <c r="T479" s="199">
        <f>S479*H479</f>
        <v>0</v>
      </c>
      <c r="U479" s="36"/>
      <c r="V479" s="36"/>
      <c r="W479" s="36"/>
      <c r="X479" s="36"/>
      <c r="Y479" s="36"/>
      <c r="Z479" s="36"/>
      <c r="AA479" s="36"/>
      <c r="AB479" s="36"/>
      <c r="AC479" s="36"/>
      <c r="AD479" s="36"/>
      <c r="AE479" s="36"/>
      <c r="AR479" s="200" t="s">
        <v>233</v>
      </c>
      <c r="AT479" s="200" t="s">
        <v>133</v>
      </c>
      <c r="AU479" s="200" t="s">
        <v>82</v>
      </c>
      <c r="AY479" s="19" t="s">
        <v>130</v>
      </c>
      <c r="BE479" s="201">
        <f>IF(N479="základní",J479,0)</f>
        <v>0</v>
      </c>
      <c r="BF479" s="201">
        <f>IF(N479="snížená",J479,0)</f>
        <v>0</v>
      </c>
      <c r="BG479" s="201">
        <f>IF(N479="zákl. přenesená",J479,0)</f>
        <v>0</v>
      </c>
      <c r="BH479" s="201">
        <f>IF(N479="sníž. přenesená",J479,0)</f>
        <v>0</v>
      </c>
      <c r="BI479" s="201">
        <f>IF(N479="nulová",J479,0)</f>
        <v>0</v>
      </c>
      <c r="BJ479" s="19" t="s">
        <v>80</v>
      </c>
      <c r="BK479" s="201">
        <f>ROUND(I479*H479,2)</f>
        <v>0</v>
      </c>
      <c r="BL479" s="19" t="s">
        <v>233</v>
      </c>
      <c r="BM479" s="200" t="s">
        <v>788</v>
      </c>
    </row>
    <row r="480" spans="1:65" s="2" customFormat="1" ht="19.2">
      <c r="A480" s="36"/>
      <c r="B480" s="37"/>
      <c r="C480" s="38"/>
      <c r="D480" s="202" t="s">
        <v>140</v>
      </c>
      <c r="E480" s="38"/>
      <c r="F480" s="203" t="s">
        <v>789</v>
      </c>
      <c r="G480" s="38"/>
      <c r="H480" s="38"/>
      <c r="I480" s="110"/>
      <c r="J480" s="38"/>
      <c r="K480" s="38"/>
      <c r="L480" s="41"/>
      <c r="M480" s="204"/>
      <c r="N480" s="205"/>
      <c r="O480" s="66"/>
      <c r="P480" s="66"/>
      <c r="Q480" s="66"/>
      <c r="R480" s="66"/>
      <c r="S480" s="66"/>
      <c r="T480" s="67"/>
      <c r="U480" s="36"/>
      <c r="V480" s="36"/>
      <c r="W480" s="36"/>
      <c r="X480" s="36"/>
      <c r="Y480" s="36"/>
      <c r="Z480" s="36"/>
      <c r="AA480" s="36"/>
      <c r="AB480" s="36"/>
      <c r="AC480" s="36"/>
      <c r="AD480" s="36"/>
      <c r="AE480" s="36"/>
      <c r="AT480" s="19" t="s">
        <v>140</v>
      </c>
      <c r="AU480" s="19" t="s">
        <v>82</v>
      </c>
    </row>
    <row r="481" spans="1:65" s="2" customFormat="1" ht="21.75" customHeight="1">
      <c r="A481" s="36"/>
      <c r="B481" s="37"/>
      <c r="C481" s="189" t="s">
        <v>790</v>
      </c>
      <c r="D481" s="189" t="s">
        <v>133</v>
      </c>
      <c r="E481" s="190" t="s">
        <v>791</v>
      </c>
      <c r="F481" s="191" t="s">
        <v>792</v>
      </c>
      <c r="G481" s="192" t="s">
        <v>164</v>
      </c>
      <c r="H481" s="193">
        <v>17.5</v>
      </c>
      <c r="I481" s="194"/>
      <c r="J481" s="195">
        <f>ROUND(I481*H481,2)</f>
        <v>0</v>
      </c>
      <c r="K481" s="191" t="s">
        <v>137</v>
      </c>
      <c r="L481" s="41"/>
      <c r="M481" s="196" t="s">
        <v>19</v>
      </c>
      <c r="N481" s="197" t="s">
        <v>43</v>
      </c>
      <c r="O481" s="66"/>
      <c r="P481" s="198">
        <f>O481*H481</f>
        <v>0</v>
      </c>
      <c r="Q481" s="198">
        <v>1.3999999999999999E-4</v>
      </c>
      <c r="R481" s="198">
        <f>Q481*H481</f>
        <v>2.4499999999999999E-3</v>
      </c>
      <c r="S481" s="198">
        <v>0</v>
      </c>
      <c r="T481" s="199">
        <f>S481*H481</f>
        <v>0</v>
      </c>
      <c r="U481" s="36"/>
      <c r="V481" s="36"/>
      <c r="W481" s="36"/>
      <c r="X481" s="36"/>
      <c r="Y481" s="36"/>
      <c r="Z481" s="36"/>
      <c r="AA481" s="36"/>
      <c r="AB481" s="36"/>
      <c r="AC481" s="36"/>
      <c r="AD481" s="36"/>
      <c r="AE481" s="36"/>
      <c r="AR481" s="200" t="s">
        <v>233</v>
      </c>
      <c r="AT481" s="200" t="s">
        <v>133</v>
      </c>
      <c r="AU481" s="200" t="s">
        <v>82</v>
      </c>
      <c r="AY481" s="19" t="s">
        <v>130</v>
      </c>
      <c r="BE481" s="201">
        <f>IF(N481="základní",J481,0)</f>
        <v>0</v>
      </c>
      <c r="BF481" s="201">
        <f>IF(N481="snížená",J481,0)</f>
        <v>0</v>
      </c>
      <c r="BG481" s="201">
        <f>IF(N481="zákl. přenesená",J481,0)</f>
        <v>0</v>
      </c>
      <c r="BH481" s="201">
        <f>IF(N481="sníž. přenesená",J481,0)</f>
        <v>0</v>
      </c>
      <c r="BI481" s="201">
        <f>IF(N481="nulová",J481,0)</f>
        <v>0</v>
      </c>
      <c r="BJ481" s="19" t="s">
        <v>80</v>
      </c>
      <c r="BK481" s="201">
        <f>ROUND(I481*H481,2)</f>
        <v>0</v>
      </c>
      <c r="BL481" s="19" t="s">
        <v>233</v>
      </c>
      <c r="BM481" s="200" t="s">
        <v>793</v>
      </c>
    </row>
    <row r="482" spans="1:65" s="2" customFormat="1" ht="19.2">
      <c r="A482" s="36"/>
      <c r="B482" s="37"/>
      <c r="C482" s="38"/>
      <c r="D482" s="202" t="s">
        <v>140</v>
      </c>
      <c r="E482" s="38"/>
      <c r="F482" s="203" t="s">
        <v>794</v>
      </c>
      <c r="G482" s="38"/>
      <c r="H482" s="38"/>
      <c r="I482" s="110"/>
      <c r="J482" s="38"/>
      <c r="K482" s="38"/>
      <c r="L482" s="41"/>
      <c r="M482" s="204"/>
      <c r="N482" s="205"/>
      <c r="O482" s="66"/>
      <c r="P482" s="66"/>
      <c r="Q482" s="66"/>
      <c r="R482" s="66"/>
      <c r="S482" s="66"/>
      <c r="T482" s="67"/>
      <c r="U482" s="36"/>
      <c r="V482" s="36"/>
      <c r="W482" s="36"/>
      <c r="X482" s="36"/>
      <c r="Y482" s="36"/>
      <c r="Z482" s="36"/>
      <c r="AA482" s="36"/>
      <c r="AB482" s="36"/>
      <c r="AC482" s="36"/>
      <c r="AD482" s="36"/>
      <c r="AE482" s="36"/>
      <c r="AT482" s="19" t="s">
        <v>140</v>
      </c>
      <c r="AU482" s="19" t="s">
        <v>82</v>
      </c>
    </row>
    <row r="483" spans="1:65" s="2" customFormat="1" ht="21.75" customHeight="1">
      <c r="A483" s="36"/>
      <c r="B483" s="37"/>
      <c r="C483" s="189" t="s">
        <v>795</v>
      </c>
      <c r="D483" s="189" t="s">
        <v>133</v>
      </c>
      <c r="E483" s="190" t="s">
        <v>796</v>
      </c>
      <c r="F483" s="191" t="s">
        <v>797</v>
      </c>
      <c r="G483" s="192" t="s">
        <v>164</v>
      </c>
      <c r="H483" s="193">
        <v>17.5</v>
      </c>
      <c r="I483" s="194"/>
      <c r="J483" s="195">
        <f>ROUND(I483*H483,2)</f>
        <v>0</v>
      </c>
      <c r="K483" s="191" t="s">
        <v>137</v>
      </c>
      <c r="L483" s="41"/>
      <c r="M483" s="196" t="s">
        <v>19</v>
      </c>
      <c r="N483" s="197" t="s">
        <v>43</v>
      </c>
      <c r="O483" s="66"/>
      <c r="P483" s="198">
        <f>O483*H483</f>
        <v>0</v>
      </c>
      <c r="Q483" s="198">
        <v>1.2E-4</v>
      </c>
      <c r="R483" s="198">
        <f>Q483*H483</f>
        <v>2.0999999999999999E-3</v>
      </c>
      <c r="S483" s="198">
        <v>0</v>
      </c>
      <c r="T483" s="199">
        <f>S483*H483</f>
        <v>0</v>
      </c>
      <c r="U483" s="36"/>
      <c r="V483" s="36"/>
      <c r="W483" s="36"/>
      <c r="X483" s="36"/>
      <c r="Y483" s="36"/>
      <c r="Z483" s="36"/>
      <c r="AA483" s="36"/>
      <c r="AB483" s="36"/>
      <c r="AC483" s="36"/>
      <c r="AD483" s="36"/>
      <c r="AE483" s="36"/>
      <c r="AR483" s="200" t="s">
        <v>233</v>
      </c>
      <c r="AT483" s="200" t="s">
        <v>133</v>
      </c>
      <c r="AU483" s="200" t="s">
        <v>82</v>
      </c>
      <c r="AY483" s="19" t="s">
        <v>130</v>
      </c>
      <c r="BE483" s="201">
        <f>IF(N483="základní",J483,0)</f>
        <v>0</v>
      </c>
      <c r="BF483" s="201">
        <f>IF(N483="snížená",J483,0)</f>
        <v>0</v>
      </c>
      <c r="BG483" s="201">
        <f>IF(N483="zákl. přenesená",J483,0)</f>
        <v>0</v>
      </c>
      <c r="BH483" s="201">
        <f>IF(N483="sníž. přenesená",J483,0)</f>
        <v>0</v>
      </c>
      <c r="BI483" s="201">
        <f>IF(N483="nulová",J483,0)</f>
        <v>0</v>
      </c>
      <c r="BJ483" s="19" t="s">
        <v>80</v>
      </c>
      <c r="BK483" s="201">
        <f>ROUND(I483*H483,2)</f>
        <v>0</v>
      </c>
      <c r="BL483" s="19" t="s">
        <v>233</v>
      </c>
      <c r="BM483" s="200" t="s">
        <v>798</v>
      </c>
    </row>
    <row r="484" spans="1:65" s="2" customFormat="1" ht="19.2">
      <c r="A484" s="36"/>
      <c r="B484" s="37"/>
      <c r="C484" s="38"/>
      <c r="D484" s="202" t="s">
        <v>140</v>
      </c>
      <c r="E484" s="38"/>
      <c r="F484" s="203" t="s">
        <v>799</v>
      </c>
      <c r="G484" s="38"/>
      <c r="H484" s="38"/>
      <c r="I484" s="110"/>
      <c r="J484" s="38"/>
      <c r="K484" s="38"/>
      <c r="L484" s="41"/>
      <c r="M484" s="204"/>
      <c r="N484" s="205"/>
      <c r="O484" s="66"/>
      <c r="P484" s="66"/>
      <c r="Q484" s="66"/>
      <c r="R484" s="66"/>
      <c r="S484" s="66"/>
      <c r="T484" s="67"/>
      <c r="U484" s="36"/>
      <c r="V484" s="36"/>
      <c r="W484" s="36"/>
      <c r="X484" s="36"/>
      <c r="Y484" s="36"/>
      <c r="Z484" s="36"/>
      <c r="AA484" s="36"/>
      <c r="AB484" s="36"/>
      <c r="AC484" s="36"/>
      <c r="AD484" s="36"/>
      <c r="AE484" s="36"/>
      <c r="AT484" s="19" t="s">
        <v>140</v>
      </c>
      <c r="AU484" s="19" t="s">
        <v>82</v>
      </c>
    </row>
    <row r="485" spans="1:65" s="13" customFormat="1">
      <c r="B485" s="206"/>
      <c r="C485" s="207"/>
      <c r="D485" s="202" t="s">
        <v>142</v>
      </c>
      <c r="E485" s="208" t="s">
        <v>19</v>
      </c>
      <c r="F485" s="209" t="s">
        <v>800</v>
      </c>
      <c r="G485" s="207"/>
      <c r="H485" s="210">
        <v>17.5</v>
      </c>
      <c r="I485" s="211"/>
      <c r="J485" s="207"/>
      <c r="K485" s="207"/>
      <c r="L485" s="212"/>
      <c r="M485" s="213"/>
      <c r="N485" s="214"/>
      <c r="O485" s="214"/>
      <c r="P485" s="214"/>
      <c r="Q485" s="214"/>
      <c r="R485" s="214"/>
      <c r="S485" s="214"/>
      <c r="T485" s="215"/>
      <c r="AT485" s="216" t="s">
        <v>142</v>
      </c>
      <c r="AU485" s="216" t="s">
        <v>82</v>
      </c>
      <c r="AV485" s="13" t="s">
        <v>82</v>
      </c>
      <c r="AW485" s="13" t="s">
        <v>33</v>
      </c>
      <c r="AX485" s="13" t="s">
        <v>80</v>
      </c>
      <c r="AY485" s="216" t="s">
        <v>130</v>
      </c>
    </row>
    <row r="486" spans="1:65" s="2" customFormat="1" ht="21.75" customHeight="1">
      <c r="A486" s="36"/>
      <c r="B486" s="37"/>
      <c r="C486" s="189" t="s">
        <v>801</v>
      </c>
      <c r="D486" s="189" t="s">
        <v>133</v>
      </c>
      <c r="E486" s="190" t="s">
        <v>802</v>
      </c>
      <c r="F486" s="191" t="s">
        <v>803</v>
      </c>
      <c r="G486" s="192" t="s">
        <v>164</v>
      </c>
      <c r="H486" s="193">
        <v>25.68</v>
      </c>
      <c r="I486" s="194"/>
      <c r="J486" s="195">
        <f>ROUND(I486*H486,2)</f>
        <v>0</v>
      </c>
      <c r="K486" s="191" t="s">
        <v>137</v>
      </c>
      <c r="L486" s="41"/>
      <c r="M486" s="196" t="s">
        <v>19</v>
      </c>
      <c r="N486" s="197" t="s">
        <v>43</v>
      </c>
      <c r="O486" s="66"/>
      <c r="P486" s="198">
        <f>O486*H486</f>
        <v>0</v>
      </c>
      <c r="Q486" s="198">
        <v>2.3000000000000001E-4</v>
      </c>
      <c r="R486" s="198">
        <f>Q486*H486</f>
        <v>5.9064E-3</v>
      </c>
      <c r="S486" s="198">
        <v>0</v>
      </c>
      <c r="T486" s="199">
        <f>S486*H486</f>
        <v>0</v>
      </c>
      <c r="U486" s="36"/>
      <c r="V486" s="36"/>
      <c r="W486" s="36"/>
      <c r="X486" s="36"/>
      <c r="Y486" s="36"/>
      <c r="Z486" s="36"/>
      <c r="AA486" s="36"/>
      <c r="AB486" s="36"/>
      <c r="AC486" s="36"/>
      <c r="AD486" s="36"/>
      <c r="AE486" s="36"/>
      <c r="AR486" s="200" t="s">
        <v>233</v>
      </c>
      <c r="AT486" s="200" t="s">
        <v>133</v>
      </c>
      <c r="AU486" s="200" t="s">
        <v>82</v>
      </c>
      <c r="AY486" s="19" t="s">
        <v>130</v>
      </c>
      <c r="BE486" s="201">
        <f>IF(N486="základní",J486,0)</f>
        <v>0</v>
      </c>
      <c r="BF486" s="201">
        <f>IF(N486="snížená",J486,0)</f>
        <v>0</v>
      </c>
      <c r="BG486" s="201">
        <f>IF(N486="zákl. přenesená",J486,0)</f>
        <v>0</v>
      </c>
      <c r="BH486" s="201">
        <f>IF(N486="sníž. přenesená",J486,0)</f>
        <v>0</v>
      </c>
      <c r="BI486" s="201">
        <f>IF(N486="nulová",J486,0)</f>
        <v>0</v>
      </c>
      <c r="BJ486" s="19" t="s">
        <v>80</v>
      </c>
      <c r="BK486" s="201">
        <f>ROUND(I486*H486,2)</f>
        <v>0</v>
      </c>
      <c r="BL486" s="19" t="s">
        <v>233</v>
      </c>
      <c r="BM486" s="200" t="s">
        <v>804</v>
      </c>
    </row>
    <row r="487" spans="1:65" s="2" customFormat="1" ht="19.2">
      <c r="A487" s="36"/>
      <c r="B487" s="37"/>
      <c r="C487" s="38"/>
      <c r="D487" s="202" t="s">
        <v>140</v>
      </c>
      <c r="E487" s="38"/>
      <c r="F487" s="203" t="s">
        <v>805</v>
      </c>
      <c r="G487" s="38"/>
      <c r="H487" s="38"/>
      <c r="I487" s="110"/>
      <c r="J487" s="38"/>
      <c r="K487" s="38"/>
      <c r="L487" s="41"/>
      <c r="M487" s="204"/>
      <c r="N487" s="205"/>
      <c r="O487" s="66"/>
      <c r="P487" s="66"/>
      <c r="Q487" s="66"/>
      <c r="R487" s="66"/>
      <c r="S487" s="66"/>
      <c r="T487" s="67"/>
      <c r="U487" s="36"/>
      <c r="V487" s="36"/>
      <c r="W487" s="36"/>
      <c r="X487" s="36"/>
      <c r="Y487" s="36"/>
      <c r="Z487" s="36"/>
      <c r="AA487" s="36"/>
      <c r="AB487" s="36"/>
      <c r="AC487" s="36"/>
      <c r="AD487" s="36"/>
      <c r="AE487" s="36"/>
      <c r="AT487" s="19" t="s">
        <v>140</v>
      </c>
      <c r="AU487" s="19" t="s">
        <v>82</v>
      </c>
    </row>
    <row r="488" spans="1:65" s="2" customFormat="1" ht="21.75" customHeight="1">
      <c r="A488" s="36"/>
      <c r="B488" s="37"/>
      <c r="C488" s="189" t="s">
        <v>806</v>
      </c>
      <c r="D488" s="189" t="s">
        <v>133</v>
      </c>
      <c r="E488" s="190" t="s">
        <v>807</v>
      </c>
      <c r="F488" s="191" t="s">
        <v>808</v>
      </c>
      <c r="G488" s="192" t="s">
        <v>164</v>
      </c>
      <c r="H488" s="193">
        <v>25.68</v>
      </c>
      <c r="I488" s="194"/>
      <c r="J488" s="195">
        <f>ROUND(I488*H488,2)</f>
        <v>0</v>
      </c>
      <c r="K488" s="191" t="s">
        <v>137</v>
      </c>
      <c r="L488" s="41"/>
      <c r="M488" s="196" t="s">
        <v>19</v>
      </c>
      <c r="N488" s="197" t="s">
        <v>43</v>
      </c>
      <c r="O488" s="66"/>
      <c r="P488" s="198">
        <f>O488*H488</f>
        <v>0</v>
      </c>
      <c r="Q488" s="198">
        <v>0</v>
      </c>
      <c r="R488" s="198">
        <f>Q488*H488</f>
        <v>0</v>
      </c>
      <c r="S488" s="198">
        <v>0</v>
      </c>
      <c r="T488" s="199">
        <f>S488*H488</f>
        <v>0</v>
      </c>
      <c r="U488" s="36"/>
      <c r="V488" s="36"/>
      <c r="W488" s="36"/>
      <c r="X488" s="36"/>
      <c r="Y488" s="36"/>
      <c r="Z488" s="36"/>
      <c r="AA488" s="36"/>
      <c r="AB488" s="36"/>
      <c r="AC488" s="36"/>
      <c r="AD488" s="36"/>
      <c r="AE488" s="36"/>
      <c r="AR488" s="200" t="s">
        <v>233</v>
      </c>
      <c r="AT488" s="200" t="s">
        <v>133</v>
      </c>
      <c r="AU488" s="200" t="s">
        <v>82</v>
      </c>
      <c r="AY488" s="19" t="s">
        <v>130</v>
      </c>
      <c r="BE488" s="201">
        <f>IF(N488="základní",J488,0)</f>
        <v>0</v>
      </c>
      <c r="BF488" s="201">
        <f>IF(N488="snížená",J488,0)</f>
        <v>0</v>
      </c>
      <c r="BG488" s="201">
        <f>IF(N488="zákl. přenesená",J488,0)</f>
        <v>0</v>
      </c>
      <c r="BH488" s="201">
        <f>IF(N488="sníž. přenesená",J488,0)</f>
        <v>0</v>
      </c>
      <c r="BI488" s="201">
        <f>IF(N488="nulová",J488,0)</f>
        <v>0</v>
      </c>
      <c r="BJ488" s="19" t="s">
        <v>80</v>
      </c>
      <c r="BK488" s="201">
        <f>ROUND(I488*H488,2)</f>
        <v>0</v>
      </c>
      <c r="BL488" s="19" t="s">
        <v>233</v>
      </c>
      <c r="BM488" s="200" t="s">
        <v>809</v>
      </c>
    </row>
    <row r="489" spans="1:65" s="2" customFormat="1" ht="19.2">
      <c r="A489" s="36"/>
      <c r="B489" s="37"/>
      <c r="C489" s="38"/>
      <c r="D489" s="202" t="s">
        <v>140</v>
      </c>
      <c r="E489" s="38"/>
      <c r="F489" s="203" t="s">
        <v>810</v>
      </c>
      <c r="G489" s="38"/>
      <c r="H489" s="38"/>
      <c r="I489" s="110"/>
      <c r="J489" s="38"/>
      <c r="K489" s="38"/>
      <c r="L489" s="41"/>
      <c r="M489" s="204"/>
      <c r="N489" s="205"/>
      <c r="O489" s="66"/>
      <c r="P489" s="66"/>
      <c r="Q489" s="66"/>
      <c r="R489" s="66"/>
      <c r="S489" s="66"/>
      <c r="T489" s="67"/>
      <c r="U489" s="36"/>
      <c r="V489" s="36"/>
      <c r="W489" s="36"/>
      <c r="X489" s="36"/>
      <c r="Y489" s="36"/>
      <c r="Z489" s="36"/>
      <c r="AA489" s="36"/>
      <c r="AB489" s="36"/>
      <c r="AC489" s="36"/>
      <c r="AD489" s="36"/>
      <c r="AE489" s="36"/>
      <c r="AT489" s="19" t="s">
        <v>140</v>
      </c>
      <c r="AU489" s="19" t="s">
        <v>82</v>
      </c>
    </row>
    <row r="490" spans="1:65" s="2" customFormat="1" ht="21.75" customHeight="1">
      <c r="A490" s="36"/>
      <c r="B490" s="37"/>
      <c r="C490" s="189" t="s">
        <v>811</v>
      </c>
      <c r="D490" s="189" t="s">
        <v>133</v>
      </c>
      <c r="E490" s="190" t="s">
        <v>812</v>
      </c>
      <c r="F490" s="191" t="s">
        <v>813</v>
      </c>
      <c r="G490" s="192" t="s">
        <v>164</v>
      </c>
      <c r="H490" s="193">
        <v>25.68</v>
      </c>
      <c r="I490" s="194"/>
      <c r="J490" s="195">
        <f>ROUND(I490*H490,2)</f>
        <v>0</v>
      </c>
      <c r="K490" s="191" t="s">
        <v>137</v>
      </c>
      <c r="L490" s="41"/>
      <c r="M490" s="196" t="s">
        <v>19</v>
      </c>
      <c r="N490" s="197" t="s">
        <v>43</v>
      </c>
      <c r="O490" s="66"/>
      <c r="P490" s="198">
        <f>O490*H490</f>
        <v>0</v>
      </c>
      <c r="Q490" s="198">
        <v>3.1E-4</v>
      </c>
      <c r="R490" s="198">
        <f>Q490*H490</f>
        <v>7.9608000000000005E-3</v>
      </c>
      <c r="S490" s="198">
        <v>0</v>
      </c>
      <c r="T490" s="199">
        <f>S490*H490</f>
        <v>0</v>
      </c>
      <c r="U490" s="36"/>
      <c r="V490" s="36"/>
      <c r="W490" s="36"/>
      <c r="X490" s="36"/>
      <c r="Y490" s="36"/>
      <c r="Z490" s="36"/>
      <c r="AA490" s="36"/>
      <c r="AB490" s="36"/>
      <c r="AC490" s="36"/>
      <c r="AD490" s="36"/>
      <c r="AE490" s="36"/>
      <c r="AR490" s="200" t="s">
        <v>233</v>
      </c>
      <c r="AT490" s="200" t="s">
        <v>133</v>
      </c>
      <c r="AU490" s="200" t="s">
        <v>82</v>
      </c>
      <c r="AY490" s="19" t="s">
        <v>130</v>
      </c>
      <c r="BE490" s="201">
        <f>IF(N490="základní",J490,0)</f>
        <v>0</v>
      </c>
      <c r="BF490" s="201">
        <f>IF(N490="snížená",J490,0)</f>
        <v>0</v>
      </c>
      <c r="BG490" s="201">
        <f>IF(N490="zákl. přenesená",J490,0)</f>
        <v>0</v>
      </c>
      <c r="BH490" s="201">
        <f>IF(N490="sníž. přenesená",J490,0)</f>
        <v>0</v>
      </c>
      <c r="BI490" s="201">
        <f>IF(N490="nulová",J490,0)</f>
        <v>0</v>
      </c>
      <c r="BJ490" s="19" t="s">
        <v>80</v>
      </c>
      <c r="BK490" s="201">
        <f>ROUND(I490*H490,2)</f>
        <v>0</v>
      </c>
      <c r="BL490" s="19" t="s">
        <v>233</v>
      </c>
      <c r="BM490" s="200" t="s">
        <v>814</v>
      </c>
    </row>
    <row r="491" spans="1:65" s="2" customFormat="1" ht="19.2">
      <c r="A491" s="36"/>
      <c r="B491" s="37"/>
      <c r="C491" s="38"/>
      <c r="D491" s="202" t="s">
        <v>140</v>
      </c>
      <c r="E491" s="38"/>
      <c r="F491" s="203" t="s">
        <v>815</v>
      </c>
      <c r="G491" s="38"/>
      <c r="H491" s="38"/>
      <c r="I491" s="110"/>
      <c r="J491" s="38"/>
      <c r="K491" s="38"/>
      <c r="L491" s="41"/>
      <c r="M491" s="204"/>
      <c r="N491" s="205"/>
      <c r="O491" s="66"/>
      <c r="P491" s="66"/>
      <c r="Q491" s="66"/>
      <c r="R491" s="66"/>
      <c r="S491" s="66"/>
      <c r="T491" s="67"/>
      <c r="U491" s="36"/>
      <c r="V491" s="36"/>
      <c r="W491" s="36"/>
      <c r="X491" s="36"/>
      <c r="Y491" s="36"/>
      <c r="Z491" s="36"/>
      <c r="AA491" s="36"/>
      <c r="AB491" s="36"/>
      <c r="AC491" s="36"/>
      <c r="AD491" s="36"/>
      <c r="AE491" s="36"/>
      <c r="AT491" s="19" t="s">
        <v>140</v>
      </c>
      <c r="AU491" s="19" t="s">
        <v>82</v>
      </c>
    </row>
    <row r="492" spans="1:65" s="13" customFormat="1" ht="20.399999999999999">
      <c r="B492" s="206"/>
      <c r="C492" s="207"/>
      <c r="D492" s="202" t="s">
        <v>142</v>
      </c>
      <c r="E492" s="208" t="s">
        <v>19</v>
      </c>
      <c r="F492" s="209" t="s">
        <v>816</v>
      </c>
      <c r="G492" s="207"/>
      <c r="H492" s="210">
        <v>25.68</v>
      </c>
      <c r="I492" s="211"/>
      <c r="J492" s="207"/>
      <c r="K492" s="207"/>
      <c r="L492" s="212"/>
      <c r="M492" s="213"/>
      <c r="N492" s="214"/>
      <c r="O492" s="214"/>
      <c r="P492" s="214"/>
      <c r="Q492" s="214"/>
      <c r="R492" s="214"/>
      <c r="S492" s="214"/>
      <c r="T492" s="215"/>
      <c r="AT492" s="216" t="s">
        <v>142</v>
      </c>
      <c r="AU492" s="216" t="s">
        <v>82</v>
      </c>
      <c r="AV492" s="13" t="s">
        <v>82</v>
      </c>
      <c r="AW492" s="13" t="s">
        <v>33</v>
      </c>
      <c r="AX492" s="13" t="s">
        <v>80</v>
      </c>
      <c r="AY492" s="216" t="s">
        <v>130</v>
      </c>
    </row>
    <row r="493" spans="1:65" s="2" customFormat="1" ht="21.75" customHeight="1">
      <c r="A493" s="36"/>
      <c r="B493" s="37"/>
      <c r="C493" s="189" t="s">
        <v>817</v>
      </c>
      <c r="D493" s="189" t="s">
        <v>133</v>
      </c>
      <c r="E493" s="190" t="s">
        <v>818</v>
      </c>
      <c r="F493" s="191" t="s">
        <v>819</v>
      </c>
      <c r="G493" s="192" t="s">
        <v>164</v>
      </c>
      <c r="H493" s="193">
        <v>14.448</v>
      </c>
      <c r="I493" s="194"/>
      <c r="J493" s="195">
        <f>ROUND(I493*H493,2)</f>
        <v>0</v>
      </c>
      <c r="K493" s="191" t="s">
        <v>137</v>
      </c>
      <c r="L493" s="41"/>
      <c r="M493" s="196" t="s">
        <v>19</v>
      </c>
      <c r="N493" s="197" t="s">
        <v>43</v>
      </c>
      <c r="O493" s="66"/>
      <c r="P493" s="198">
        <f>O493*H493</f>
        <v>0</v>
      </c>
      <c r="Q493" s="198">
        <v>3.6000000000000002E-4</v>
      </c>
      <c r="R493" s="198">
        <f>Q493*H493</f>
        <v>5.2012800000000008E-3</v>
      </c>
      <c r="S493" s="198">
        <v>0</v>
      </c>
      <c r="T493" s="199">
        <f>S493*H493</f>
        <v>0</v>
      </c>
      <c r="U493" s="36"/>
      <c r="V493" s="36"/>
      <c r="W493" s="36"/>
      <c r="X493" s="36"/>
      <c r="Y493" s="36"/>
      <c r="Z493" s="36"/>
      <c r="AA493" s="36"/>
      <c r="AB493" s="36"/>
      <c r="AC493" s="36"/>
      <c r="AD493" s="36"/>
      <c r="AE493" s="36"/>
      <c r="AR493" s="200" t="s">
        <v>233</v>
      </c>
      <c r="AT493" s="200" t="s">
        <v>133</v>
      </c>
      <c r="AU493" s="200" t="s">
        <v>82</v>
      </c>
      <c r="AY493" s="19" t="s">
        <v>130</v>
      </c>
      <c r="BE493" s="201">
        <f>IF(N493="základní",J493,0)</f>
        <v>0</v>
      </c>
      <c r="BF493" s="201">
        <f>IF(N493="snížená",J493,0)</f>
        <v>0</v>
      </c>
      <c r="BG493" s="201">
        <f>IF(N493="zákl. přenesená",J493,0)</f>
        <v>0</v>
      </c>
      <c r="BH493" s="201">
        <f>IF(N493="sníž. přenesená",J493,0)</f>
        <v>0</v>
      </c>
      <c r="BI493" s="201">
        <f>IF(N493="nulová",J493,0)</f>
        <v>0</v>
      </c>
      <c r="BJ493" s="19" t="s">
        <v>80</v>
      </c>
      <c r="BK493" s="201">
        <f>ROUND(I493*H493,2)</f>
        <v>0</v>
      </c>
      <c r="BL493" s="19" t="s">
        <v>233</v>
      </c>
      <c r="BM493" s="200" t="s">
        <v>820</v>
      </c>
    </row>
    <row r="494" spans="1:65" s="2" customFormat="1" ht="28.8">
      <c r="A494" s="36"/>
      <c r="B494" s="37"/>
      <c r="C494" s="38"/>
      <c r="D494" s="202" t="s">
        <v>140</v>
      </c>
      <c r="E494" s="38"/>
      <c r="F494" s="203" t="s">
        <v>821</v>
      </c>
      <c r="G494" s="38"/>
      <c r="H494" s="38"/>
      <c r="I494" s="110"/>
      <c r="J494" s="38"/>
      <c r="K494" s="38"/>
      <c r="L494" s="41"/>
      <c r="M494" s="204"/>
      <c r="N494" s="205"/>
      <c r="O494" s="66"/>
      <c r="P494" s="66"/>
      <c r="Q494" s="66"/>
      <c r="R494" s="66"/>
      <c r="S494" s="66"/>
      <c r="T494" s="67"/>
      <c r="U494" s="36"/>
      <c r="V494" s="36"/>
      <c r="W494" s="36"/>
      <c r="X494" s="36"/>
      <c r="Y494" s="36"/>
      <c r="Z494" s="36"/>
      <c r="AA494" s="36"/>
      <c r="AB494" s="36"/>
      <c r="AC494" s="36"/>
      <c r="AD494" s="36"/>
      <c r="AE494" s="36"/>
      <c r="AT494" s="19" t="s">
        <v>140</v>
      </c>
      <c r="AU494" s="19" t="s">
        <v>82</v>
      </c>
    </row>
    <row r="495" spans="1:65" s="13" customFormat="1" ht="20.399999999999999">
      <c r="B495" s="206"/>
      <c r="C495" s="207"/>
      <c r="D495" s="202" t="s">
        <v>142</v>
      </c>
      <c r="E495" s="208" t="s">
        <v>19</v>
      </c>
      <c r="F495" s="209" t="s">
        <v>201</v>
      </c>
      <c r="G495" s="207"/>
      <c r="H495" s="210">
        <v>14.448</v>
      </c>
      <c r="I495" s="211"/>
      <c r="J495" s="207"/>
      <c r="K495" s="207"/>
      <c r="L495" s="212"/>
      <c r="M495" s="213"/>
      <c r="N495" s="214"/>
      <c r="O495" s="214"/>
      <c r="P495" s="214"/>
      <c r="Q495" s="214"/>
      <c r="R495" s="214"/>
      <c r="S495" s="214"/>
      <c r="T495" s="215"/>
      <c r="AT495" s="216" t="s">
        <v>142</v>
      </c>
      <c r="AU495" s="216" t="s">
        <v>82</v>
      </c>
      <c r="AV495" s="13" t="s">
        <v>82</v>
      </c>
      <c r="AW495" s="13" t="s">
        <v>33</v>
      </c>
      <c r="AX495" s="13" t="s">
        <v>80</v>
      </c>
      <c r="AY495" s="216" t="s">
        <v>130</v>
      </c>
    </row>
    <row r="496" spans="1:65" s="12" customFormat="1" ht="22.8" customHeight="1">
      <c r="B496" s="173"/>
      <c r="C496" s="174"/>
      <c r="D496" s="175" t="s">
        <v>71</v>
      </c>
      <c r="E496" s="187" t="s">
        <v>822</v>
      </c>
      <c r="F496" s="187" t="s">
        <v>823</v>
      </c>
      <c r="G496" s="174"/>
      <c r="H496" s="174"/>
      <c r="I496" s="177"/>
      <c r="J496" s="188">
        <f>BK496</f>
        <v>0</v>
      </c>
      <c r="K496" s="174"/>
      <c r="L496" s="179"/>
      <c r="M496" s="180"/>
      <c r="N496" s="181"/>
      <c r="O496" s="181"/>
      <c r="P496" s="182">
        <f>SUM(P497:P542)</f>
        <v>0</v>
      </c>
      <c r="Q496" s="181"/>
      <c r="R496" s="182">
        <f>SUM(R497:R542)</f>
        <v>0.11409611000000001</v>
      </c>
      <c r="S496" s="181"/>
      <c r="T496" s="183">
        <f>SUM(T497:T542)</f>
        <v>0</v>
      </c>
      <c r="AR496" s="184" t="s">
        <v>82</v>
      </c>
      <c r="AT496" s="185" t="s">
        <v>71</v>
      </c>
      <c r="AU496" s="185" t="s">
        <v>80</v>
      </c>
      <c r="AY496" s="184" t="s">
        <v>130</v>
      </c>
      <c r="BK496" s="186">
        <f>SUM(BK497:BK542)</f>
        <v>0</v>
      </c>
    </row>
    <row r="497" spans="1:65" s="2" customFormat="1" ht="21.75" customHeight="1">
      <c r="A497" s="36"/>
      <c r="B497" s="37"/>
      <c r="C497" s="189" t="s">
        <v>824</v>
      </c>
      <c r="D497" s="189" t="s">
        <v>133</v>
      </c>
      <c r="E497" s="190" t="s">
        <v>825</v>
      </c>
      <c r="F497" s="191" t="s">
        <v>826</v>
      </c>
      <c r="G497" s="192" t="s">
        <v>164</v>
      </c>
      <c r="H497" s="193">
        <v>81.331999999999994</v>
      </c>
      <c r="I497" s="194"/>
      <c r="J497" s="195">
        <f>ROUND(I497*H497,2)</f>
        <v>0</v>
      </c>
      <c r="K497" s="191" t="s">
        <v>137</v>
      </c>
      <c r="L497" s="41"/>
      <c r="M497" s="196" t="s">
        <v>19</v>
      </c>
      <c r="N497" s="197" t="s">
        <v>43</v>
      </c>
      <c r="O497" s="66"/>
      <c r="P497" s="198">
        <f>O497*H497</f>
        <v>0</v>
      </c>
      <c r="Q497" s="198">
        <v>2.0000000000000001E-4</v>
      </c>
      <c r="R497" s="198">
        <f>Q497*H497</f>
        <v>1.62664E-2</v>
      </c>
      <c r="S497" s="198">
        <v>0</v>
      </c>
      <c r="T497" s="199">
        <f>S497*H497</f>
        <v>0</v>
      </c>
      <c r="U497" s="36"/>
      <c r="V497" s="36"/>
      <c r="W497" s="36"/>
      <c r="X497" s="36"/>
      <c r="Y497" s="36"/>
      <c r="Z497" s="36"/>
      <c r="AA497" s="36"/>
      <c r="AB497" s="36"/>
      <c r="AC497" s="36"/>
      <c r="AD497" s="36"/>
      <c r="AE497" s="36"/>
      <c r="AR497" s="200" t="s">
        <v>233</v>
      </c>
      <c r="AT497" s="200" t="s">
        <v>133</v>
      </c>
      <c r="AU497" s="200" t="s">
        <v>82</v>
      </c>
      <c r="AY497" s="19" t="s">
        <v>130</v>
      </c>
      <c r="BE497" s="201">
        <f>IF(N497="základní",J497,0)</f>
        <v>0</v>
      </c>
      <c r="BF497" s="201">
        <f>IF(N497="snížená",J497,0)</f>
        <v>0</v>
      </c>
      <c r="BG497" s="201">
        <f>IF(N497="zákl. přenesená",J497,0)</f>
        <v>0</v>
      </c>
      <c r="BH497" s="201">
        <f>IF(N497="sníž. přenesená",J497,0)</f>
        <v>0</v>
      </c>
      <c r="BI497" s="201">
        <f>IF(N497="nulová",J497,0)</f>
        <v>0</v>
      </c>
      <c r="BJ497" s="19" t="s">
        <v>80</v>
      </c>
      <c r="BK497" s="201">
        <f>ROUND(I497*H497,2)</f>
        <v>0</v>
      </c>
      <c r="BL497" s="19" t="s">
        <v>233</v>
      </c>
      <c r="BM497" s="200" t="s">
        <v>827</v>
      </c>
    </row>
    <row r="498" spans="1:65" s="2" customFormat="1" ht="19.2">
      <c r="A498" s="36"/>
      <c r="B498" s="37"/>
      <c r="C498" s="38"/>
      <c r="D498" s="202" t="s">
        <v>140</v>
      </c>
      <c r="E498" s="38"/>
      <c r="F498" s="203" t="s">
        <v>828</v>
      </c>
      <c r="G498" s="38"/>
      <c r="H498" s="38"/>
      <c r="I498" s="110"/>
      <c r="J498" s="38"/>
      <c r="K498" s="38"/>
      <c r="L498" s="41"/>
      <c r="M498" s="204"/>
      <c r="N498" s="205"/>
      <c r="O498" s="66"/>
      <c r="P498" s="66"/>
      <c r="Q498" s="66"/>
      <c r="R498" s="66"/>
      <c r="S498" s="66"/>
      <c r="T498" s="67"/>
      <c r="U498" s="36"/>
      <c r="V498" s="36"/>
      <c r="W498" s="36"/>
      <c r="X498" s="36"/>
      <c r="Y498" s="36"/>
      <c r="Z498" s="36"/>
      <c r="AA498" s="36"/>
      <c r="AB498" s="36"/>
      <c r="AC498" s="36"/>
      <c r="AD498" s="36"/>
      <c r="AE498" s="36"/>
      <c r="AT498" s="19" t="s">
        <v>140</v>
      </c>
      <c r="AU498" s="19" t="s">
        <v>82</v>
      </c>
    </row>
    <row r="499" spans="1:65" s="13" customFormat="1">
      <c r="B499" s="206"/>
      <c r="C499" s="207"/>
      <c r="D499" s="202" t="s">
        <v>142</v>
      </c>
      <c r="E499" s="208" t="s">
        <v>19</v>
      </c>
      <c r="F499" s="209" t="s">
        <v>829</v>
      </c>
      <c r="G499" s="207"/>
      <c r="H499" s="210">
        <v>16.486999999999998</v>
      </c>
      <c r="I499" s="211"/>
      <c r="J499" s="207"/>
      <c r="K499" s="207"/>
      <c r="L499" s="212"/>
      <c r="M499" s="213"/>
      <c r="N499" s="214"/>
      <c r="O499" s="214"/>
      <c r="P499" s="214"/>
      <c r="Q499" s="214"/>
      <c r="R499" s="214"/>
      <c r="S499" s="214"/>
      <c r="T499" s="215"/>
      <c r="AT499" s="216" t="s">
        <v>142</v>
      </c>
      <c r="AU499" s="216" t="s">
        <v>82</v>
      </c>
      <c r="AV499" s="13" t="s">
        <v>82</v>
      </c>
      <c r="AW499" s="13" t="s">
        <v>33</v>
      </c>
      <c r="AX499" s="13" t="s">
        <v>72</v>
      </c>
      <c r="AY499" s="216" t="s">
        <v>130</v>
      </c>
    </row>
    <row r="500" spans="1:65" s="13" customFormat="1">
      <c r="B500" s="206"/>
      <c r="C500" s="207"/>
      <c r="D500" s="202" t="s">
        <v>142</v>
      </c>
      <c r="E500" s="208" t="s">
        <v>19</v>
      </c>
      <c r="F500" s="209" t="s">
        <v>830</v>
      </c>
      <c r="G500" s="207"/>
      <c r="H500" s="210">
        <v>17.186</v>
      </c>
      <c r="I500" s="211"/>
      <c r="J500" s="207"/>
      <c r="K500" s="207"/>
      <c r="L500" s="212"/>
      <c r="M500" s="213"/>
      <c r="N500" s="214"/>
      <c r="O500" s="214"/>
      <c r="P500" s="214"/>
      <c r="Q500" s="214"/>
      <c r="R500" s="214"/>
      <c r="S500" s="214"/>
      <c r="T500" s="215"/>
      <c r="AT500" s="216" t="s">
        <v>142</v>
      </c>
      <c r="AU500" s="216" t="s">
        <v>82</v>
      </c>
      <c r="AV500" s="13" t="s">
        <v>82</v>
      </c>
      <c r="AW500" s="13" t="s">
        <v>33</v>
      </c>
      <c r="AX500" s="13" t="s">
        <v>72</v>
      </c>
      <c r="AY500" s="216" t="s">
        <v>130</v>
      </c>
    </row>
    <row r="501" spans="1:65" s="13" customFormat="1" ht="20.399999999999999">
      <c r="B501" s="206"/>
      <c r="C501" s="207"/>
      <c r="D501" s="202" t="s">
        <v>142</v>
      </c>
      <c r="E501" s="208" t="s">
        <v>19</v>
      </c>
      <c r="F501" s="209" t="s">
        <v>576</v>
      </c>
      <c r="G501" s="207"/>
      <c r="H501" s="210">
        <v>47.658999999999999</v>
      </c>
      <c r="I501" s="211"/>
      <c r="J501" s="207"/>
      <c r="K501" s="207"/>
      <c r="L501" s="212"/>
      <c r="M501" s="213"/>
      <c r="N501" s="214"/>
      <c r="O501" s="214"/>
      <c r="P501" s="214"/>
      <c r="Q501" s="214"/>
      <c r="R501" s="214"/>
      <c r="S501" s="214"/>
      <c r="T501" s="215"/>
      <c r="AT501" s="216" t="s">
        <v>142</v>
      </c>
      <c r="AU501" s="216" t="s">
        <v>82</v>
      </c>
      <c r="AV501" s="13" t="s">
        <v>82</v>
      </c>
      <c r="AW501" s="13" t="s">
        <v>33</v>
      </c>
      <c r="AX501" s="13" t="s">
        <v>72</v>
      </c>
      <c r="AY501" s="216" t="s">
        <v>130</v>
      </c>
    </row>
    <row r="502" spans="1:65" s="15" customFormat="1">
      <c r="B502" s="237"/>
      <c r="C502" s="238"/>
      <c r="D502" s="202" t="s">
        <v>142</v>
      </c>
      <c r="E502" s="239" t="s">
        <v>19</v>
      </c>
      <c r="F502" s="240" t="s">
        <v>171</v>
      </c>
      <c r="G502" s="238"/>
      <c r="H502" s="241">
        <v>81.331999999999994</v>
      </c>
      <c r="I502" s="242"/>
      <c r="J502" s="238"/>
      <c r="K502" s="238"/>
      <c r="L502" s="243"/>
      <c r="M502" s="244"/>
      <c r="N502" s="245"/>
      <c r="O502" s="245"/>
      <c r="P502" s="245"/>
      <c r="Q502" s="245"/>
      <c r="R502" s="245"/>
      <c r="S502" s="245"/>
      <c r="T502" s="246"/>
      <c r="AT502" s="247" t="s">
        <v>142</v>
      </c>
      <c r="AU502" s="247" t="s">
        <v>82</v>
      </c>
      <c r="AV502" s="15" t="s">
        <v>138</v>
      </c>
      <c r="AW502" s="15" t="s">
        <v>33</v>
      </c>
      <c r="AX502" s="15" t="s">
        <v>80</v>
      </c>
      <c r="AY502" s="247" t="s">
        <v>130</v>
      </c>
    </row>
    <row r="503" spans="1:65" s="2" customFormat="1" ht="21.75" customHeight="1">
      <c r="A503" s="36"/>
      <c r="B503" s="37"/>
      <c r="C503" s="189" t="s">
        <v>831</v>
      </c>
      <c r="D503" s="189" t="s">
        <v>133</v>
      </c>
      <c r="E503" s="190" t="s">
        <v>832</v>
      </c>
      <c r="F503" s="191" t="s">
        <v>833</v>
      </c>
      <c r="G503" s="192" t="s">
        <v>164</v>
      </c>
      <c r="H503" s="193">
        <v>150.83000000000001</v>
      </c>
      <c r="I503" s="194"/>
      <c r="J503" s="195">
        <f>ROUND(I503*H503,2)</f>
        <v>0</v>
      </c>
      <c r="K503" s="191" t="s">
        <v>137</v>
      </c>
      <c r="L503" s="41"/>
      <c r="M503" s="196" t="s">
        <v>19</v>
      </c>
      <c r="N503" s="197" t="s">
        <v>43</v>
      </c>
      <c r="O503" s="66"/>
      <c r="P503" s="198">
        <f>O503*H503</f>
        <v>0</v>
      </c>
      <c r="Q503" s="198">
        <v>2.0000000000000001E-4</v>
      </c>
      <c r="R503" s="198">
        <f>Q503*H503</f>
        <v>3.0166000000000005E-2</v>
      </c>
      <c r="S503" s="198">
        <v>0</v>
      </c>
      <c r="T503" s="199">
        <f>S503*H503</f>
        <v>0</v>
      </c>
      <c r="U503" s="36"/>
      <c r="V503" s="36"/>
      <c r="W503" s="36"/>
      <c r="X503" s="36"/>
      <c r="Y503" s="36"/>
      <c r="Z503" s="36"/>
      <c r="AA503" s="36"/>
      <c r="AB503" s="36"/>
      <c r="AC503" s="36"/>
      <c r="AD503" s="36"/>
      <c r="AE503" s="36"/>
      <c r="AR503" s="200" t="s">
        <v>233</v>
      </c>
      <c r="AT503" s="200" t="s">
        <v>133</v>
      </c>
      <c r="AU503" s="200" t="s">
        <v>82</v>
      </c>
      <c r="AY503" s="19" t="s">
        <v>130</v>
      </c>
      <c r="BE503" s="201">
        <f>IF(N503="základní",J503,0)</f>
        <v>0</v>
      </c>
      <c r="BF503" s="201">
        <f>IF(N503="snížená",J503,0)</f>
        <v>0</v>
      </c>
      <c r="BG503" s="201">
        <f>IF(N503="zákl. přenesená",J503,0)</f>
        <v>0</v>
      </c>
      <c r="BH503" s="201">
        <f>IF(N503="sníž. přenesená",J503,0)</f>
        <v>0</v>
      </c>
      <c r="BI503" s="201">
        <f>IF(N503="nulová",J503,0)</f>
        <v>0</v>
      </c>
      <c r="BJ503" s="19" t="s">
        <v>80</v>
      </c>
      <c r="BK503" s="201">
        <f>ROUND(I503*H503,2)</f>
        <v>0</v>
      </c>
      <c r="BL503" s="19" t="s">
        <v>233</v>
      </c>
      <c r="BM503" s="200" t="s">
        <v>834</v>
      </c>
    </row>
    <row r="504" spans="1:65" s="2" customFormat="1" ht="19.2">
      <c r="A504" s="36"/>
      <c r="B504" s="37"/>
      <c r="C504" s="38"/>
      <c r="D504" s="202" t="s">
        <v>140</v>
      </c>
      <c r="E504" s="38"/>
      <c r="F504" s="203" t="s">
        <v>835</v>
      </c>
      <c r="G504" s="38"/>
      <c r="H504" s="38"/>
      <c r="I504" s="110"/>
      <c r="J504" s="38"/>
      <c r="K504" s="38"/>
      <c r="L504" s="41"/>
      <c r="M504" s="204"/>
      <c r="N504" s="205"/>
      <c r="O504" s="66"/>
      <c r="P504" s="66"/>
      <c r="Q504" s="66"/>
      <c r="R504" s="66"/>
      <c r="S504" s="66"/>
      <c r="T504" s="67"/>
      <c r="U504" s="36"/>
      <c r="V504" s="36"/>
      <c r="W504" s="36"/>
      <c r="X504" s="36"/>
      <c r="Y504" s="36"/>
      <c r="Z504" s="36"/>
      <c r="AA504" s="36"/>
      <c r="AB504" s="36"/>
      <c r="AC504" s="36"/>
      <c r="AD504" s="36"/>
      <c r="AE504" s="36"/>
      <c r="AT504" s="19" t="s">
        <v>140</v>
      </c>
      <c r="AU504" s="19" t="s">
        <v>82</v>
      </c>
    </row>
    <row r="505" spans="1:65" s="14" customFormat="1">
      <c r="B505" s="227"/>
      <c r="C505" s="228"/>
      <c r="D505" s="202" t="s">
        <v>142</v>
      </c>
      <c r="E505" s="229" t="s">
        <v>19</v>
      </c>
      <c r="F505" s="230" t="s">
        <v>836</v>
      </c>
      <c r="G505" s="228"/>
      <c r="H505" s="229" t="s">
        <v>19</v>
      </c>
      <c r="I505" s="231"/>
      <c r="J505" s="228"/>
      <c r="K505" s="228"/>
      <c r="L505" s="232"/>
      <c r="M505" s="233"/>
      <c r="N505" s="234"/>
      <c r="O505" s="234"/>
      <c r="P505" s="234"/>
      <c r="Q505" s="234"/>
      <c r="R505" s="234"/>
      <c r="S505" s="234"/>
      <c r="T505" s="235"/>
      <c r="AT505" s="236" t="s">
        <v>142</v>
      </c>
      <c r="AU505" s="236" t="s">
        <v>82</v>
      </c>
      <c r="AV505" s="14" t="s">
        <v>80</v>
      </c>
      <c r="AW505" s="14" t="s">
        <v>33</v>
      </c>
      <c r="AX505" s="14" t="s">
        <v>72</v>
      </c>
      <c r="AY505" s="236" t="s">
        <v>130</v>
      </c>
    </row>
    <row r="506" spans="1:65" s="13" customFormat="1">
      <c r="B506" s="206"/>
      <c r="C506" s="207"/>
      <c r="D506" s="202" t="s">
        <v>142</v>
      </c>
      <c r="E506" s="208" t="s">
        <v>19</v>
      </c>
      <c r="F506" s="209" t="s">
        <v>837</v>
      </c>
      <c r="G506" s="207"/>
      <c r="H506" s="210">
        <v>26.73</v>
      </c>
      <c r="I506" s="211"/>
      <c r="J506" s="207"/>
      <c r="K506" s="207"/>
      <c r="L506" s="212"/>
      <c r="M506" s="213"/>
      <c r="N506" s="214"/>
      <c r="O506" s="214"/>
      <c r="P506" s="214"/>
      <c r="Q506" s="214"/>
      <c r="R506" s="214"/>
      <c r="S506" s="214"/>
      <c r="T506" s="215"/>
      <c r="AT506" s="216" t="s">
        <v>142</v>
      </c>
      <c r="AU506" s="216" t="s">
        <v>82</v>
      </c>
      <c r="AV506" s="13" t="s">
        <v>82</v>
      </c>
      <c r="AW506" s="13" t="s">
        <v>33</v>
      </c>
      <c r="AX506" s="13" t="s">
        <v>72</v>
      </c>
      <c r="AY506" s="216" t="s">
        <v>130</v>
      </c>
    </row>
    <row r="507" spans="1:65" s="13" customFormat="1">
      <c r="B507" s="206"/>
      <c r="C507" s="207"/>
      <c r="D507" s="202" t="s">
        <v>142</v>
      </c>
      <c r="E507" s="208" t="s">
        <v>19</v>
      </c>
      <c r="F507" s="209" t="s">
        <v>838</v>
      </c>
      <c r="G507" s="207"/>
      <c r="H507" s="210">
        <v>15.75</v>
      </c>
      <c r="I507" s="211"/>
      <c r="J507" s="207"/>
      <c r="K507" s="207"/>
      <c r="L507" s="212"/>
      <c r="M507" s="213"/>
      <c r="N507" s="214"/>
      <c r="O507" s="214"/>
      <c r="P507" s="214"/>
      <c r="Q507" s="214"/>
      <c r="R507" s="214"/>
      <c r="S507" s="214"/>
      <c r="T507" s="215"/>
      <c r="AT507" s="216" t="s">
        <v>142</v>
      </c>
      <c r="AU507" s="216" t="s">
        <v>82</v>
      </c>
      <c r="AV507" s="13" t="s">
        <v>82</v>
      </c>
      <c r="AW507" s="13" t="s">
        <v>33</v>
      </c>
      <c r="AX507" s="13" t="s">
        <v>72</v>
      </c>
      <c r="AY507" s="216" t="s">
        <v>130</v>
      </c>
    </row>
    <row r="508" spans="1:65" s="13" customFormat="1">
      <c r="B508" s="206"/>
      <c r="C508" s="207"/>
      <c r="D508" s="202" t="s">
        <v>142</v>
      </c>
      <c r="E508" s="208" t="s">
        <v>19</v>
      </c>
      <c r="F508" s="209" t="s">
        <v>839</v>
      </c>
      <c r="G508" s="207"/>
      <c r="H508" s="210">
        <v>17.5</v>
      </c>
      <c r="I508" s="211"/>
      <c r="J508" s="207"/>
      <c r="K508" s="207"/>
      <c r="L508" s="212"/>
      <c r="M508" s="213"/>
      <c r="N508" s="214"/>
      <c r="O508" s="214"/>
      <c r="P508" s="214"/>
      <c r="Q508" s="214"/>
      <c r="R508" s="214"/>
      <c r="S508" s="214"/>
      <c r="T508" s="215"/>
      <c r="AT508" s="216" t="s">
        <v>142</v>
      </c>
      <c r="AU508" s="216" t="s">
        <v>82</v>
      </c>
      <c r="AV508" s="13" t="s">
        <v>82</v>
      </c>
      <c r="AW508" s="13" t="s">
        <v>33</v>
      </c>
      <c r="AX508" s="13" t="s">
        <v>72</v>
      </c>
      <c r="AY508" s="216" t="s">
        <v>130</v>
      </c>
    </row>
    <row r="509" spans="1:65" s="13" customFormat="1">
      <c r="B509" s="206"/>
      <c r="C509" s="207"/>
      <c r="D509" s="202" t="s">
        <v>142</v>
      </c>
      <c r="E509" s="208" t="s">
        <v>19</v>
      </c>
      <c r="F509" s="209" t="s">
        <v>840</v>
      </c>
      <c r="G509" s="207"/>
      <c r="H509" s="210">
        <v>17.5</v>
      </c>
      <c r="I509" s="211"/>
      <c r="J509" s="207"/>
      <c r="K509" s="207"/>
      <c r="L509" s="212"/>
      <c r="M509" s="213"/>
      <c r="N509" s="214"/>
      <c r="O509" s="214"/>
      <c r="P509" s="214"/>
      <c r="Q509" s="214"/>
      <c r="R509" s="214"/>
      <c r="S509" s="214"/>
      <c r="T509" s="215"/>
      <c r="AT509" s="216" t="s">
        <v>142</v>
      </c>
      <c r="AU509" s="216" t="s">
        <v>82</v>
      </c>
      <c r="AV509" s="13" t="s">
        <v>82</v>
      </c>
      <c r="AW509" s="13" t="s">
        <v>33</v>
      </c>
      <c r="AX509" s="13" t="s">
        <v>72</v>
      </c>
      <c r="AY509" s="216" t="s">
        <v>130</v>
      </c>
    </row>
    <row r="510" spans="1:65" s="13" customFormat="1">
      <c r="B510" s="206"/>
      <c r="C510" s="207"/>
      <c r="D510" s="202" t="s">
        <v>142</v>
      </c>
      <c r="E510" s="208" t="s">
        <v>19</v>
      </c>
      <c r="F510" s="209" t="s">
        <v>841</v>
      </c>
      <c r="G510" s="207"/>
      <c r="H510" s="210">
        <v>10.35</v>
      </c>
      <c r="I510" s="211"/>
      <c r="J510" s="207"/>
      <c r="K510" s="207"/>
      <c r="L510" s="212"/>
      <c r="M510" s="213"/>
      <c r="N510" s="214"/>
      <c r="O510" s="214"/>
      <c r="P510" s="214"/>
      <c r="Q510" s="214"/>
      <c r="R510" s="214"/>
      <c r="S510" s="214"/>
      <c r="T510" s="215"/>
      <c r="AT510" s="216" t="s">
        <v>142</v>
      </c>
      <c r="AU510" s="216" t="s">
        <v>82</v>
      </c>
      <c r="AV510" s="13" t="s">
        <v>82</v>
      </c>
      <c r="AW510" s="13" t="s">
        <v>33</v>
      </c>
      <c r="AX510" s="13" t="s">
        <v>72</v>
      </c>
      <c r="AY510" s="216" t="s">
        <v>130</v>
      </c>
    </row>
    <row r="511" spans="1:65" s="13" customFormat="1">
      <c r="B511" s="206"/>
      <c r="C511" s="207"/>
      <c r="D511" s="202" t="s">
        <v>142</v>
      </c>
      <c r="E511" s="208" t="s">
        <v>19</v>
      </c>
      <c r="F511" s="209" t="s">
        <v>842</v>
      </c>
      <c r="G511" s="207"/>
      <c r="H511" s="210">
        <v>31.5</v>
      </c>
      <c r="I511" s="211"/>
      <c r="J511" s="207"/>
      <c r="K511" s="207"/>
      <c r="L511" s="212"/>
      <c r="M511" s="213"/>
      <c r="N511" s="214"/>
      <c r="O511" s="214"/>
      <c r="P511" s="214"/>
      <c r="Q511" s="214"/>
      <c r="R511" s="214"/>
      <c r="S511" s="214"/>
      <c r="T511" s="215"/>
      <c r="AT511" s="216" t="s">
        <v>142</v>
      </c>
      <c r="AU511" s="216" t="s">
        <v>82</v>
      </c>
      <c r="AV511" s="13" t="s">
        <v>82</v>
      </c>
      <c r="AW511" s="13" t="s">
        <v>33</v>
      </c>
      <c r="AX511" s="13" t="s">
        <v>72</v>
      </c>
      <c r="AY511" s="216" t="s">
        <v>130</v>
      </c>
    </row>
    <row r="512" spans="1:65" s="13" customFormat="1">
      <c r="B512" s="206"/>
      <c r="C512" s="207"/>
      <c r="D512" s="202" t="s">
        <v>142</v>
      </c>
      <c r="E512" s="208" t="s">
        <v>19</v>
      </c>
      <c r="F512" s="209" t="s">
        <v>843</v>
      </c>
      <c r="G512" s="207"/>
      <c r="H512" s="210">
        <v>31.5</v>
      </c>
      <c r="I512" s="211"/>
      <c r="J512" s="207"/>
      <c r="K512" s="207"/>
      <c r="L512" s="212"/>
      <c r="M512" s="213"/>
      <c r="N512" s="214"/>
      <c r="O512" s="214"/>
      <c r="P512" s="214"/>
      <c r="Q512" s="214"/>
      <c r="R512" s="214"/>
      <c r="S512" s="214"/>
      <c r="T512" s="215"/>
      <c r="AT512" s="216" t="s">
        <v>142</v>
      </c>
      <c r="AU512" s="216" t="s">
        <v>82</v>
      </c>
      <c r="AV512" s="13" t="s">
        <v>82</v>
      </c>
      <c r="AW512" s="13" t="s">
        <v>33</v>
      </c>
      <c r="AX512" s="13" t="s">
        <v>72</v>
      </c>
      <c r="AY512" s="216" t="s">
        <v>130</v>
      </c>
    </row>
    <row r="513" spans="1:65" s="15" customFormat="1">
      <c r="B513" s="237"/>
      <c r="C513" s="238"/>
      <c r="D513" s="202" t="s">
        <v>142</v>
      </c>
      <c r="E513" s="239" t="s">
        <v>19</v>
      </c>
      <c r="F513" s="240" t="s">
        <v>171</v>
      </c>
      <c r="G513" s="238"/>
      <c r="H513" s="241">
        <v>150.83000000000001</v>
      </c>
      <c r="I513" s="242"/>
      <c r="J513" s="238"/>
      <c r="K513" s="238"/>
      <c r="L513" s="243"/>
      <c r="M513" s="244"/>
      <c r="N513" s="245"/>
      <c r="O513" s="245"/>
      <c r="P513" s="245"/>
      <c r="Q513" s="245"/>
      <c r="R513" s="245"/>
      <c r="S513" s="245"/>
      <c r="T513" s="246"/>
      <c r="AT513" s="247" t="s">
        <v>142</v>
      </c>
      <c r="AU513" s="247" t="s">
        <v>82</v>
      </c>
      <c r="AV513" s="15" t="s">
        <v>138</v>
      </c>
      <c r="AW513" s="15" t="s">
        <v>33</v>
      </c>
      <c r="AX513" s="15" t="s">
        <v>80</v>
      </c>
      <c r="AY513" s="247" t="s">
        <v>130</v>
      </c>
    </row>
    <row r="514" spans="1:65" s="2" customFormat="1" ht="21.75" customHeight="1">
      <c r="A514" s="36"/>
      <c r="B514" s="37"/>
      <c r="C514" s="189" t="s">
        <v>844</v>
      </c>
      <c r="D514" s="189" t="s">
        <v>133</v>
      </c>
      <c r="E514" s="190" t="s">
        <v>845</v>
      </c>
      <c r="F514" s="191" t="s">
        <v>846</v>
      </c>
      <c r="G514" s="192" t="s">
        <v>164</v>
      </c>
      <c r="H514" s="193">
        <v>232.16200000000001</v>
      </c>
      <c r="I514" s="194"/>
      <c r="J514" s="195">
        <f>ROUND(I514*H514,2)</f>
        <v>0</v>
      </c>
      <c r="K514" s="191" t="s">
        <v>137</v>
      </c>
      <c r="L514" s="41"/>
      <c r="M514" s="196" t="s">
        <v>19</v>
      </c>
      <c r="N514" s="197" t="s">
        <v>43</v>
      </c>
      <c r="O514" s="66"/>
      <c r="P514" s="198">
        <f>O514*H514</f>
        <v>0</v>
      </c>
      <c r="Q514" s="198">
        <v>2.9E-4</v>
      </c>
      <c r="R514" s="198">
        <f>Q514*H514</f>
        <v>6.7326980000000008E-2</v>
      </c>
      <c r="S514" s="198">
        <v>0</v>
      </c>
      <c r="T514" s="199">
        <f>S514*H514</f>
        <v>0</v>
      </c>
      <c r="U514" s="36"/>
      <c r="V514" s="36"/>
      <c r="W514" s="36"/>
      <c r="X514" s="36"/>
      <c r="Y514" s="36"/>
      <c r="Z514" s="36"/>
      <c r="AA514" s="36"/>
      <c r="AB514" s="36"/>
      <c r="AC514" s="36"/>
      <c r="AD514" s="36"/>
      <c r="AE514" s="36"/>
      <c r="AR514" s="200" t="s">
        <v>233</v>
      </c>
      <c r="AT514" s="200" t="s">
        <v>133</v>
      </c>
      <c r="AU514" s="200" t="s">
        <v>82</v>
      </c>
      <c r="AY514" s="19" t="s">
        <v>130</v>
      </c>
      <c r="BE514" s="201">
        <f>IF(N514="základní",J514,0)</f>
        <v>0</v>
      </c>
      <c r="BF514" s="201">
        <f>IF(N514="snížená",J514,0)</f>
        <v>0</v>
      </c>
      <c r="BG514" s="201">
        <f>IF(N514="zákl. přenesená",J514,0)</f>
        <v>0</v>
      </c>
      <c r="BH514" s="201">
        <f>IF(N514="sníž. přenesená",J514,0)</f>
        <v>0</v>
      </c>
      <c r="BI514" s="201">
        <f>IF(N514="nulová",J514,0)</f>
        <v>0</v>
      </c>
      <c r="BJ514" s="19" t="s">
        <v>80</v>
      </c>
      <c r="BK514" s="201">
        <f>ROUND(I514*H514,2)</f>
        <v>0</v>
      </c>
      <c r="BL514" s="19" t="s">
        <v>233</v>
      </c>
      <c r="BM514" s="200" t="s">
        <v>847</v>
      </c>
    </row>
    <row r="515" spans="1:65" s="2" customFormat="1" ht="28.8">
      <c r="A515" s="36"/>
      <c r="B515" s="37"/>
      <c r="C515" s="38"/>
      <c r="D515" s="202" t="s">
        <v>140</v>
      </c>
      <c r="E515" s="38"/>
      <c r="F515" s="203" t="s">
        <v>848</v>
      </c>
      <c r="G515" s="38"/>
      <c r="H515" s="38"/>
      <c r="I515" s="110"/>
      <c r="J515" s="38"/>
      <c r="K515" s="38"/>
      <c r="L515" s="41"/>
      <c r="M515" s="204"/>
      <c r="N515" s="205"/>
      <c r="O515" s="66"/>
      <c r="P515" s="66"/>
      <c r="Q515" s="66"/>
      <c r="R515" s="66"/>
      <c r="S515" s="66"/>
      <c r="T515" s="67"/>
      <c r="U515" s="36"/>
      <c r="V515" s="36"/>
      <c r="W515" s="36"/>
      <c r="X515" s="36"/>
      <c r="Y515" s="36"/>
      <c r="Z515" s="36"/>
      <c r="AA515" s="36"/>
      <c r="AB515" s="36"/>
      <c r="AC515" s="36"/>
      <c r="AD515" s="36"/>
      <c r="AE515" s="36"/>
      <c r="AT515" s="19" t="s">
        <v>140</v>
      </c>
      <c r="AU515" s="19" t="s">
        <v>82</v>
      </c>
    </row>
    <row r="516" spans="1:65" s="14" customFormat="1">
      <c r="B516" s="227"/>
      <c r="C516" s="228"/>
      <c r="D516" s="202" t="s">
        <v>142</v>
      </c>
      <c r="E516" s="229" t="s">
        <v>19</v>
      </c>
      <c r="F516" s="230" t="s">
        <v>836</v>
      </c>
      <c r="G516" s="228"/>
      <c r="H516" s="229" t="s">
        <v>19</v>
      </c>
      <c r="I516" s="231"/>
      <c r="J516" s="228"/>
      <c r="K516" s="228"/>
      <c r="L516" s="232"/>
      <c r="M516" s="233"/>
      <c r="N516" s="234"/>
      <c r="O516" s="234"/>
      <c r="P516" s="234"/>
      <c r="Q516" s="234"/>
      <c r="R516" s="234"/>
      <c r="S516" s="234"/>
      <c r="T516" s="235"/>
      <c r="AT516" s="236" t="s">
        <v>142</v>
      </c>
      <c r="AU516" s="236" t="s">
        <v>82</v>
      </c>
      <c r="AV516" s="14" t="s">
        <v>80</v>
      </c>
      <c r="AW516" s="14" t="s">
        <v>33</v>
      </c>
      <c r="AX516" s="14" t="s">
        <v>72</v>
      </c>
      <c r="AY516" s="236" t="s">
        <v>130</v>
      </c>
    </row>
    <row r="517" spans="1:65" s="13" customFormat="1">
      <c r="B517" s="206"/>
      <c r="C517" s="207"/>
      <c r="D517" s="202" t="s">
        <v>142</v>
      </c>
      <c r="E517" s="208" t="s">
        <v>19</v>
      </c>
      <c r="F517" s="209" t="s">
        <v>837</v>
      </c>
      <c r="G517" s="207"/>
      <c r="H517" s="210">
        <v>26.73</v>
      </c>
      <c r="I517" s="211"/>
      <c r="J517" s="207"/>
      <c r="K517" s="207"/>
      <c r="L517" s="212"/>
      <c r="M517" s="213"/>
      <c r="N517" s="214"/>
      <c r="O517" s="214"/>
      <c r="P517" s="214"/>
      <c r="Q517" s="214"/>
      <c r="R517" s="214"/>
      <c r="S517" s="214"/>
      <c r="T517" s="215"/>
      <c r="AT517" s="216" t="s">
        <v>142</v>
      </c>
      <c r="AU517" s="216" t="s">
        <v>82</v>
      </c>
      <c r="AV517" s="13" t="s">
        <v>82</v>
      </c>
      <c r="AW517" s="13" t="s">
        <v>33</v>
      </c>
      <c r="AX517" s="13" t="s">
        <v>72</v>
      </c>
      <c r="AY517" s="216" t="s">
        <v>130</v>
      </c>
    </row>
    <row r="518" spans="1:65" s="13" customFormat="1">
      <c r="B518" s="206"/>
      <c r="C518" s="207"/>
      <c r="D518" s="202" t="s">
        <v>142</v>
      </c>
      <c r="E518" s="208" t="s">
        <v>19</v>
      </c>
      <c r="F518" s="209" t="s">
        <v>838</v>
      </c>
      <c r="G518" s="207"/>
      <c r="H518" s="210">
        <v>15.75</v>
      </c>
      <c r="I518" s="211"/>
      <c r="J518" s="207"/>
      <c r="K518" s="207"/>
      <c r="L518" s="212"/>
      <c r="M518" s="213"/>
      <c r="N518" s="214"/>
      <c r="O518" s="214"/>
      <c r="P518" s="214"/>
      <c r="Q518" s="214"/>
      <c r="R518" s="214"/>
      <c r="S518" s="214"/>
      <c r="T518" s="215"/>
      <c r="AT518" s="216" t="s">
        <v>142</v>
      </c>
      <c r="AU518" s="216" t="s">
        <v>82</v>
      </c>
      <c r="AV518" s="13" t="s">
        <v>82</v>
      </c>
      <c r="AW518" s="13" t="s">
        <v>33</v>
      </c>
      <c r="AX518" s="13" t="s">
        <v>72</v>
      </c>
      <c r="AY518" s="216" t="s">
        <v>130</v>
      </c>
    </row>
    <row r="519" spans="1:65" s="13" customFormat="1">
      <c r="B519" s="206"/>
      <c r="C519" s="207"/>
      <c r="D519" s="202" t="s">
        <v>142</v>
      </c>
      <c r="E519" s="208" t="s">
        <v>19</v>
      </c>
      <c r="F519" s="209" t="s">
        <v>839</v>
      </c>
      <c r="G519" s="207"/>
      <c r="H519" s="210">
        <v>17.5</v>
      </c>
      <c r="I519" s="211"/>
      <c r="J519" s="207"/>
      <c r="K519" s="207"/>
      <c r="L519" s="212"/>
      <c r="M519" s="213"/>
      <c r="N519" s="214"/>
      <c r="O519" s="214"/>
      <c r="P519" s="214"/>
      <c r="Q519" s="214"/>
      <c r="R519" s="214"/>
      <c r="S519" s="214"/>
      <c r="T519" s="215"/>
      <c r="AT519" s="216" t="s">
        <v>142</v>
      </c>
      <c r="AU519" s="216" t="s">
        <v>82</v>
      </c>
      <c r="AV519" s="13" t="s">
        <v>82</v>
      </c>
      <c r="AW519" s="13" t="s">
        <v>33</v>
      </c>
      <c r="AX519" s="13" t="s">
        <v>72</v>
      </c>
      <c r="AY519" s="216" t="s">
        <v>130</v>
      </c>
    </row>
    <row r="520" spans="1:65" s="13" customFormat="1">
      <c r="B520" s="206"/>
      <c r="C520" s="207"/>
      <c r="D520" s="202" t="s">
        <v>142</v>
      </c>
      <c r="E520" s="208" t="s">
        <v>19</v>
      </c>
      <c r="F520" s="209" t="s">
        <v>840</v>
      </c>
      <c r="G520" s="207"/>
      <c r="H520" s="210">
        <v>17.5</v>
      </c>
      <c r="I520" s="211"/>
      <c r="J520" s="207"/>
      <c r="K520" s="207"/>
      <c r="L520" s="212"/>
      <c r="M520" s="213"/>
      <c r="N520" s="214"/>
      <c r="O520" s="214"/>
      <c r="P520" s="214"/>
      <c r="Q520" s="214"/>
      <c r="R520" s="214"/>
      <c r="S520" s="214"/>
      <c r="T520" s="215"/>
      <c r="AT520" s="216" t="s">
        <v>142</v>
      </c>
      <c r="AU520" s="216" t="s">
        <v>82</v>
      </c>
      <c r="AV520" s="13" t="s">
        <v>82</v>
      </c>
      <c r="AW520" s="13" t="s">
        <v>33</v>
      </c>
      <c r="AX520" s="13" t="s">
        <v>72</v>
      </c>
      <c r="AY520" s="216" t="s">
        <v>130</v>
      </c>
    </row>
    <row r="521" spans="1:65" s="13" customFormat="1">
      <c r="B521" s="206"/>
      <c r="C521" s="207"/>
      <c r="D521" s="202" t="s">
        <v>142</v>
      </c>
      <c r="E521" s="208" t="s">
        <v>19</v>
      </c>
      <c r="F521" s="209" t="s">
        <v>841</v>
      </c>
      <c r="G521" s="207"/>
      <c r="H521" s="210">
        <v>10.35</v>
      </c>
      <c r="I521" s="211"/>
      <c r="J521" s="207"/>
      <c r="K521" s="207"/>
      <c r="L521" s="212"/>
      <c r="M521" s="213"/>
      <c r="N521" s="214"/>
      <c r="O521" s="214"/>
      <c r="P521" s="214"/>
      <c r="Q521" s="214"/>
      <c r="R521" s="214"/>
      <c r="S521" s="214"/>
      <c r="T521" s="215"/>
      <c r="AT521" s="216" t="s">
        <v>142</v>
      </c>
      <c r="AU521" s="216" t="s">
        <v>82</v>
      </c>
      <c r="AV521" s="13" t="s">
        <v>82</v>
      </c>
      <c r="AW521" s="13" t="s">
        <v>33</v>
      </c>
      <c r="AX521" s="13" t="s">
        <v>72</v>
      </c>
      <c r="AY521" s="216" t="s">
        <v>130</v>
      </c>
    </row>
    <row r="522" spans="1:65" s="13" customFormat="1">
      <c r="B522" s="206"/>
      <c r="C522" s="207"/>
      <c r="D522" s="202" t="s">
        <v>142</v>
      </c>
      <c r="E522" s="208" t="s">
        <v>19</v>
      </c>
      <c r="F522" s="209" t="s">
        <v>842</v>
      </c>
      <c r="G522" s="207"/>
      <c r="H522" s="210">
        <v>31.5</v>
      </c>
      <c r="I522" s="211"/>
      <c r="J522" s="207"/>
      <c r="K522" s="207"/>
      <c r="L522" s="212"/>
      <c r="M522" s="213"/>
      <c r="N522" s="214"/>
      <c r="O522" s="214"/>
      <c r="P522" s="214"/>
      <c r="Q522" s="214"/>
      <c r="R522" s="214"/>
      <c r="S522" s="214"/>
      <c r="T522" s="215"/>
      <c r="AT522" s="216" t="s">
        <v>142</v>
      </c>
      <c r="AU522" s="216" t="s">
        <v>82</v>
      </c>
      <c r="AV522" s="13" t="s">
        <v>82</v>
      </c>
      <c r="AW522" s="13" t="s">
        <v>33</v>
      </c>
      <c r="AX522" s="13" t="s">
        <v>72</v>
      </c>
      <c r="AY522" s="216" t="s">
        <v>130</v>
      </c>
    </row>
    <row r="523" spans="1:65" s="13" customFormat="1">
      <c r="B523" s="206"/>
      <c r="C523" s="207"/>
      <c r="D523" s="202" t="s">
        <v>142</v>
      </c>
      <c r="E523" s="208" t="s">
        <v>19</v>
      </c>
      <c r="F523" s="209" t="s">
        <v>843</v>
      </c>
      <c r="G523" s="207"/>
      <c r="H523" s="210">
        <v>31.5</v>
      </c>
      <c r="I523" s="211"/>
      <c r="J523" s="207"/>
      <c r="K523" s="207"/>
      <c r="L523" s="212"/>
      <c r="M523" s="213"/>
      <c r="N523" s="214"/>
      <c r="O523" s="214"/>
      <c r="P523" s="214"/>
      <c r="Q523" s="214"/>
      <c r="R523" s="214"/>
      <c r="S523" s="214"/>
      <c r="T523" s="215"/>
      <c r="AT523" s="216" t="s">
        <v>142</v>
      </c>
      <c r="AU523" s="216" t="s">
        <v>82</v>
      </c>
      <c r="AV523" s="13" t="s">
        <v>82</v>
      </c>
      <c r="AW523" s="13" t="s">
        <v>33</v>
      </c>
      <c r="AX523" s="13" t="s">
        <v>72</v>
      </c>
      <c r="AY523" s="216" t="s">
        <v>130</v>
      </c>
    </row>
    <row r="524" spans="1:65" s="13" customFormat="1" ht="20.399999999999999">
      <c r="B524" s="206"/>
      <c r="C524" s="207"/>
      <c r="D524" s="202" t="s">
        <v>142</v>
      </c>
      <c r="E524" s="208" t="s">
        <v>19</v>
      </c>
      <c r="F524" s="209" t="s">
        <v>576</v>
      </c>
      <c r="G524" s="207"/>
      <c r="H524" s="210">
        <v>47.658999999999999</v>
      </c>
      <c r="I524" s="211"/>
      <c r="J524" s="207"/>
      <c r="K524" s="207"/>
      <c r="L524" s="212"/>
      <c r="M524" s="213"/>
      <c r="N524" s="214"/>
      <c r="O524" s="214"/>
      <c r="P524" s="214"/>
      <c r="Q524" s="214"/>
      <c r="R524" s="214"/>
      <c r="S524" s="214"/>
      <c r="T524" s="215"/>
      <c r="AT524" s="216" t="s">
        <v>142</v>
      </c>
      <c r="AU524" s="216" t="s">
        <v>82</v>
      </c>
      <c r="AV524" s="13" t="s">
        <v>82</v>
      </c>
      <c r="AW524" s="13" t="s">
        <v>33</v>
      </c>
      <c r="AX524" s="13" t="s">
        <v>72</v>
      </c>
      <c r="AY524" s="216" t="s">
        <v>130</v>
      </c>
    </row>
    <row r="525" spans="1:65" s="16" customFormat="1">
      <c r="B525" s="248"/>
      <c r="C525" s="249"/>
      <c r="D525" s="202" t="s">
        <v>142</v>
      </c>
      <c r="E525" s="250" t="s">
        <v>19</v>
      </c>
      <c r="F525" s="251" t="s">
        <v>353</v>
      </c>
      <c r="G525" s="249"/>
      <c r="H525" s="252">
        <v>198.489</v>
      </c>
      <c r="I525" s="253"/>
      <c r="J525" s="249"/>
      <c r="K525" s="249"/>
      <c r="L525" s="254"/>
      <c r="M525" s="255"/>
      <c r="N525" s="256"/>
      <c r="O525" s="256"/>
      <c r="P525" s="256"/>
      <c r="Q525" s="256"/>
      <c r="R525" s="256"/>
      <c r="S525" s="256"/>
      <c r="T525" s="257"/>
      <c r="AT525" s="258" t="s">
        <v>142</v>
      </c>
      <c r="AU525" s="258" t="s">
        <v>82</v>
      </c>
      <c r="AV525" s="16" t="s">
        <v>131</v>
      </c>
      <c r="AW525" s="16" t="s">
        <v>33</v>
      </c>
      <c r="AX525" s="16" t="s">
        <v>72</v>
      </c>
      <c r="AY525" s="258" t="s">
        <v>130</v>
      </c>
    </row>
    <row r="526" spans="1:65" s="13" customFormat="1">
      <c r="B526" s="206"/>
      <c r="C526" s="207"/>
      <c r="D526" s="202" t="s">
        <v>142</v>
      </c>
      <c r="E526" s="208" t="s">
        <v>19</v>
      </c>
      <c r="F526" s="209" t="s">
        <v>829</v>
      </c>
      <c r="G526" s="207"/>
      <c r="H526" s="210">
        <v>16.486999999999998</v>
      </c>
      <c r="I526" s="211"/>
      <c r="J526" s="207"/>
      <c r="K526" s="207"/>
      <c r="L526" s="212"/>
      <c r="M526" s="213"/>
      <c r="N526" s="214"/>
      <c r="O526" s="214"/>
      <c r="P526" s="214"/>
      <c r="Q526" s="214"/>
      <c r="R526" s="214"/>
      <c r="S526" s="214"/>
      <c r="T526" s="215"/>
      <c r="AT526" s="216" t="s">
        <v>142</v>
      </c>
      <c r="AU526" s="216" t="s">
        <v>82</v>
      </c>
      <c r="AV526" s="13" t="s">
        <v>82</v>
      </c>
      <c r="AW526" s="13" t="s">
        <v>33</v>
      </c>
      <c r="AX526" s="13" t="s">
        <v>72</v>
      </c>
      <c r="AY526" s="216" t="s">
        <v>130</v>
      </c>
    </row>
    <row r="527" spans="1:65" s="13" customFormat="1">
      <c r="B527" s="206"/>
      <c r="C527" s="207"/>
      <c r="D527" s="202" t="s">
        <v>142</v>
      </c>
      <c r="E527" s="208" t="s">
        <v>19</v>
      </c>
      <c r="F527" s="209" t="s">
        <v>830</v>
      </c>
      <c r="G527" s="207"/>
      <c r="H527" s="210">
        <v>17.186</v>
      </c>
      <c r="I527" s="211"/>
      <c r="J527" s="207"/>
      <c r="K527" s="207"/>
      <c r="L527" s="212"/>
      <c r="M527" s="213"/>
      <c r="N527" s="214"/>
      <c r="O527" s="214"/>
      <c r="P527" s="214"/>
      <c r="Q527" s="214"/>
      <c r="R527" s="214"/>
      <c r="S527" s="214"/>
      <c r="T527" s="215"/>
      <c r="AT527" s="216" t="s">
        <v>142</v>
      </c>
      <c r="AU527" s="216" t="s">
        <v>82</v>
      </c>
      <c r="AV527" s="13" t="s">
        <v>82</v>
      </c>
      <c r="AW527" s="13" t="s">
        <v>33</v>
      </c>
      <c r="AX527" s="13" t="s">
        <v>72</v>
      </c>
      <c r="AY527" s="216" t="s">
        <v>130</v>
      </c>
    </row>
    <row r="528" spans="1:65" s="15" customFormat="1">
      <c r="B528" s="237"/>
      <c r="C528" s="238"/>
      <c r="D528" s="202" t="s">
        <v>142</v>
      </c>
      <c r="E528" s="239" t="s">
        <v>19</v>
      </c>
      <c r="F528" s="240" t="s">
        <v>171</v>
      </c>
      <c r="G528" s="238"/>
      <c r="H528" s="241">
        <v>232.16200000000001</v>
      </c>
      <c r="I528" s="242"/>
      <c r="J528" s="238"/>
      <c r="K528" s="238"/>
      <c r="L528" s="243"/>
      <c r="M528" s="244"/>
      <c r="N528" s="245"/>
      <c r="O528" s="245"/>
      <c r="P528" s="245"/>
      <c r="Q528" s="245"/>
      <c r="R528" s="245"/>
      <c r="S528" s="245"/>
      <c r="T528" s="246"/>
      <c r="AT528" s="247" t="s">
        <v>142</v>
      </c>
      <c r="AU528" s="247" t="s">
        <v>82</v>
      </c>
      <c r="AV528" s="15" t="s">
        <v>138</v>
      </c>
      <c r="AW528" s="15" t="s">
        <v>33</v>
      </c>
      <c r="AX528" s="15" t="s">
        <v>80</v>
      </c>
      <c r="AY528" s="247" t="s">
        <v>130</v>
      </c>
    </row>
    <row r="529" spans="1:65" s="2" customFormat="1" ht="21.75" customHeight="1">
      <c r="A529" s="36"/>
      <c r="B529" s="37"/>
      <c r="C529" s="189" t="s">
        <v>849</v>
      </c>
      <c r="D529" s="189" t="s">
        <v>133</v>
      </c>
      <c r="E529" s="190" t="s">
        <v>850</v>
      </c>
      <c r="F529" s="191" t="s">
        <v>851</v>
      </c>
      <c r="G529" s="192" t="s">
        <v>164</v>
      </c>
      <c r="H529" s="193">
        <v>33.673000000000002</v>
      </c>
      <c r="I529" s="194"/>
      <c r="J529" s="195">
        <f>ROUND(I529*H529,2)</f>
        <v>0</v>
      </c>
      <c r="K529" s="191" t="s">
        <v>137</v>
      </c>
      <c r="L529" s="41"/>
      <c r="M529" s="196" t="s">
        <v>19</v>
      </c>
      <c r="N529" s="197" t="s">
        <v>43</v>
      </c>
      <c r="O529" s="66"/>
      <c r="P529" s="198">
        <f>O529*H529</f>
        <v>0</v>
      </c>
      <c r="Q529" s="198">
        <v>1.0000000000000001E-5</v>
      </c>
      <c r="R529" s="198">
        <f>Q529*H529</f>
        <v>3.3673000000000004E-4</v>
      </c>
      <c r="S529" s="198">
        <v>0</v>
      </c>
      <c r="T529" s="199">
        <f>S529*H529</f>
        <v>0</v>
      </c>
      <c r="U529" s="36"/>
      <c r="V529" s="36"/>
      <c r="W529" s="36"/>
      <c r="X529" s="36"/>
      <c r="Y529" s="36"/>
      <c r="Z529" s="36"/>
      <c r="AA529" s="36"/>
      <c r="AB529" s="36"/>
      <c r="AC529" s="36"/>
      <c r="AD529" s="36"/>
      <c r="AE529" s="36"/>
      <c r="AR529" s="200" t="s">
        <v>233</v>
      </c>
      <c r="AT529" s="200" t="s">
        <v>133</v>
      </c>
      <c r="AU529" s="200" t="s">
        <v>82</v>
      </c>
      <c r="AY529" s="19" t="s">
        <v>130</v>
      </c>
      <c r="BE529" s="201">
        <f>IF(N529="základní",J529,0)</f>
        <v>0</v>
      </c>
      <c r="BF529" s="201">
        <f>IF(N529="snížená",J529,0)</f>
        <v>0</v>
      </c>
      <c r="BG529" s="201">
        <f>IF(N529="zákl. přenesená",J529,0)</f>
        <v>0</v>
      </c>
      <c r="BH529" s="201">
        <f>IF(N529="sníž. přenesená",J529,0)</f>
        <v>0</v>
      </c>
      <c r="BI529" s="201">
        <f>IF(N529="nulová",J529,0)</f>
        <v>0</v>
      </c>
      <c r="BJ529" s="19" t="s">
        <v>80</v>
      </c>
      <c r="BK529" s="201">
        <f>ROUND(I529*H529,2)</f>
        <v>0</v>
      </c>
      <c r="BL529" s="19" t="s">
        <v>233</v>
      </c>
      <c r="BM529" s="200" t="s">
        <v>852</v>
      </c>
    </row>
    <row r="530" spans="1:65" s="2" customFormat="1" ht="28.8">
      <c r="A530" s="36"/>
      <c r="B530" s="37"/>
      <c r="C530" s="38"/>
      <c r="D530" s="202" t="s">
        <v>140</v>
      </c>
      <c r="E530" s="38"/>
      <c r="F530" s="203" t="s">
        <v>853</v>
      </c>
      <c r="G530" s="38"/>
      <c r="H530" s="38"/>
      <c r="I530" s="110"/>
      <c r="J530" s="38"/>
      <c r="K530" s="38"/>
      <c r="L530" s="41"/>
      <c r="M530" s="204"/>
      <c r="N530" s="205"/>
      <c r="O530" s="66"/>
      <c r="P530" s="66"/>
      <c r="Q530" s="66"/>
      <c r="R530" s="66"/>
      <c r="S530" s="66"/>
      <c r="T530" s="67"/>
      <c r="U530" s="36"/>
      <c r="V530" s="36"/>
      <c r="W530" s="36"/>
      <c r="X530" s="36"/>
      <c r="Y530" s="36"/>
      <c r="Z530" s="36"/>
      <c r="AA530" s="36"/>
      <c r="AB530" s="36"/>
      <c r="AC530" s="36"/>
      <c r="AD530" s="36"/>
      <c r="AE530" s="36"/>
      <c r="AT530" s="19" t="s">
        <v>140</v>
      </c>
      <c r="AU530" s="19" t="s">
        <v>82</v>
      </c>
    </row>
    <row r="531" spans="1:65" s="13" customFormat="1">
      <c r="B531" s="206"/>
      <c r="C531" s="207"/>
      <c r="D531" s="202" t="s">
        <v>142</v>
      </c>
      <c r="E531" s="208" t="s">
        <v>19</v>
      </c>
      <c r="F531" s="209" t="s">
        <v>829</v>
      </c>
      <c r="G531" s="207"/>
      <c r="H531" s="210">
        <v>16.486999999999998</v>
      </c>
      <c r="I531" s="211"/>
      <c r="J531" s="207"/>
      <c r="K531" s="207"/>
      <c r="L531" s="212"/>
      <c r="M531" s="213"/>
      <c r="N531" s="214"/>
      <c r="O531" s="214"/>
      <c r="P531" s="214"/>
      <c r="Q531" s="214"/>
      <c r="R531" s="214"/>
      <c r="S531" s="214"/>
      <c r="T531" s="215"/>
      <c r="AT531" s="216" t="s">
        <v>142</v>
      </c>
      <c r="AU531" s="216" t="s">
        <v>82</v>
      </c>
      <c r="AV531" s="13" t="s">
        <v>82</v>
      </c>
      <c r="AW531" s="13" t="s">
        <v>33</v>
      </c>
      <c r="AX531" s="13" t="s">
        <v>72</v>
      </c>
      <c r="AY531" s="216" t="s">
        <v>130</v>
      </c>
    </row>
    <row r="532" spans="1:65" s="13" customFormat="1">
      <c r="B532" s="206"/>
      <c r="C532" s="207"/>
      <c r="D532" s="202" t="s">
        <v>142</v>
      </c>
      <c r="E532" s="208" t="s">
        <v>19</v>
      </c>
      <c r="F532" s="209" t="s">
        <v>830</v>
      </c>
      <c r="G532" s="207"/>
      <c r="H532" s="210">
        <v>17.186</v>
      </c>
      <c r="I532" s="211"/>
      <c r="J532" s="207"/>
      <c r="K532" s="207"/>
      <c r="L532" s="212"/>
      <c r="M532" s="213"/>
      <c r="N532" s="214"/>
      <c r="O532" s="214"/>
      <c r="P532" s="214"/>
      <c r="Q532" s="214"/>
      <c r="R532" s="214"/>
      <c r="S532" s="214"/>
      <c r="T532" s="215"/>
      <c r="AT532" s="216" t="s">
        <v>142</v>
      </c>
      <c r="AU532" s="216" t="s">
        <v>82</v>
      </c>
      <c r="AV532" s="13" t="s">
        <v>82</v>
      </c>
      <c r="AW532" s="13" t="s">
        <v>33</v>
      </c>
      <c r="AX532" s="13" t="s">
        <v>72</v>
      </c>
      <c r="AY532" s="216" t="s">
        <v>130</v>
      </c>
    </row>
    <row r="533" spans="1:65" s="15" customFormat="1">
      <c r="B533" s="237"/>
      <c r="C533" s="238"/>
      <c r="D533" s="202" t="s">
        <v>142</v>
      </c>
      <c r="E533" s="239" t="s">
        <v>19</v>
      </c>
      <c r="F533" s="240" t="s">
        <v>171</v>
      </c>
      <c r="G533" s="238"/>
      <c r="H533" s="241">
        <v>33.673000000000002</v>
      </c>
      <c r="I533" s="242"/>
      <c r="J533" s="238"/>
      <c r="K533" s="238"/>
      <c r="L533" s="243"/>
      <c r="M533" s="244"/>
      <c r="N533" s="245"/>
      <c r="O533" s="245"/>
      <c r="P533" s="245"/>
      <c r="Q533" s="245"/>
      <c r="R533" s="245"/>
      <c r="S533" s="245"/>
      <c r="T533" s="246"/>
      <c r="AT533" s="247" t="s">
        <v>142</v>
      </c>
      <c r="AU533" s="247" t="s">
        <v>82</v>
      </c>
      <c r="AV533" s="15" t="s">
        <v>138</v>
      </c>
      <c r="AW533" s="15" t="s">
        <v>33</v>
      </c>
      <c r="AX533" s="15" t="s">
        <v>80</v>
      </c>
      <c r="AY533" s="247" t="s">
        <v>130</v>
      </c>
    </row>
    <row r="534" spans="1:65" s="2" customFormat="1" ht="55.5" customHeight="1">
      <c r="A534" s="36"/>
      <c r="B534" s="37"/>
      <c r="C534" s="189" t="s">
        <v>854</v>
      </c>
      <c r="D534" s="189" t="s">
        <v>133</v>
      </c>
      <c r="E534" s="190" t="s">
        <v>855</v>
      </c>
      <c r="F534" s="191" t="s">
        <v>856</v>
      </c>
      <c r="G534" s="192" t="s">
        <v>164</v>
      </c>
      <c r="H534" s="193">
        <v>503.79899999999998</v>
      </c>
      <c r="I534" s="194"/>
      <c r="J534" s="195">
        <f>ROUND(I534*H534,2)</f>
        <v>0</v>
      </c>
      <c r="K534" s="191" t="s">
        <v>19</v>
      </c>
      <c r="L534" s="41"/>
      <c r="M534" s="196" t="s">
        <v>19</v>
      </c>
      <c r="N534" s="197" t="s">
        <v>43</v>
      </c>
      <c r="O534" s="66"/>
      <c r="P534" s="198">
        <f>O534*H534</f>
        <v>0</v>
      </c>
      <c r="Q534" s="198">
        <v>0</v>
      </c>
      <c r="R534" s="198">
        <f>Q534*H534</f>
        <v>0</v>
      </c>
      <c r="S534" s="198">
        <v>0</v>
      </c>
      <c r="T534" s="199">
        <f>S534*H534</f>
        <v>0</v>
      </c>
      <c r="U534" s="36"/>
      <c r="V534" s="36"/>
      <c r="W534" s="36"/>
      <c r="X534" s="36"/>
      <c r="Y534" s="36"/>
      <c r="Z534" s="36"/>
      <c r="AA534" s="36"/>
      <c r="AB534" s="36"/>
      <c r="AC534" s="36"/>
      <c r="AD534" s="36"/>
      <c r="AE534" s="36"/>
      <c r="AR534" s="200" t="s">
        <v>233</v>
      </c>
      <c r="AT534" s="200" t="s">
        <v>133</v>
      </c>
      <c r="AU534" s="200" t="s">
        <v>82</v>
      </c>
      <c r="AY534" s="19" t="s">
        <v>130</v>
      </c>
      <c r="BE534" s="201">
        <f>IF(N534="základní",J534,0)</f>
        <v>0</v>
      </c>
      <c r="BF534" s="201">
        <f>IF(N534="snížená",J534,0)</f>
        <v>0</v>
      </c>
      <c r="BG534" s="201">
        <f>IF(N534="zákl. přenesená",J534,0)</f>
        <v>0</v>
      </c>
      <c r="BH534" s="201">
        <f>IF(N534="sníž. přenesená",J534,0)</f>
        <v>0</v>
      </c>
      <c r="BI534" s="201">
        <f>IF(N534="nulová",J534,0)</f>
        <v>0</v>
      </c>
      <c r="BJ534" s="19" t="s">
        <v>80</v>
      </c>
      <c r="BK534" s="201">
        <f>ROUND(I534*H534,2)</f>
        <v>0</v>
      </c>
      <c r="BL534" s="19" t="s">
        <v>233</v>
      </c>
      <c r="BM534" s="200" t="s">
        <v>857</v>
      </c>
    </row>
    <row r="535" spans="1:65" s="2" customFormat="1" ht="86.4">
      <c r="A535" s="36"/>
      <c r="B535" s="37"/>
      <c r="C535" s="38"/>
      <c r="D535" s="202" t="s">
        <v>140</v>
      </c>
      <c r="E535" s="38"/>
      <c r="F535" s="203" t="s">
        <v>858</v>
      </c>
      <c r="G535" s="38"/>
      <c r="H535" s="38"/>
      <c r="I535" s="110"/>
      <c r="J535" s="38"/>
      <c r="K535" s="38"/>
      <c r="L535" s="41"/>
      <c r="M535" s="204"/>
      <c r="N535" s="205"/>
      <c r="O535" s="66"/>
      <c r="P535" s="66"/>
      <c r="Q535" s="66"/>
      <c r="R535" s="66"/>
      <c r="S535" s="66"/>
      <c r="T535" s="67"/>
      <c r="U535" s="36"/>
      <c r="V535" s="36"/>
      <c r="W535" s="36"/>
      <c r="X535" s="36"/>
      <c r="Y535" s="36"/>
      <c r="Z535" s="36"/>
      <c r="AA535" s="36"/>
      <c r="AB535" s="36"/>
      <c r="AC535" s="36"/>
      <c r="AD535" s="36"/>
      <c r="AE535" s="36"/>
      <c r="AT535" s="19" t="s">
        <v>140</v>
      </c>
      <c r="AU535" s="19" t="s">
        <v>82</v>
      </c>
    </row>
    <row r="536" spans="1:65" s="13" customFormat="1" ht="20.399999999999999">
      <c r="B536" s="206"/>
      <c r="C536" s="207"/>
      <c r="D536" s="202" t="s">
        <v>142</v>
      </c>
      <c r="E536" s="208" t="s">
        <v>19</v>
      </c>
      <c r="F536" s="209" t="s">
        <v>859</v>
      </c>
      <c r="G536" s="207"/>
      <c r="H536" s="210">
        <v>195.06399999999999</v>
      </c>
      <c r="I536" s="211"/>
      <c r="J536" s="207"/>
      <c r="K536" s="207"/>
      <c r="L536" s="212"/>
      <c r="M536" s="213"/>
      <c r="N536" s="214"/>
      <c r="O536" s="214"/>
      <c r="P536" s="214"/>
      <c r="Q536" s="214"/>
      <c r="R536" s="214"/>
      <c r="S536" s="214"/>
      <c r="T536" s="215"/>
      <c r="AT536" s="216" t="s">
        <v>142</v>
      </c>
      <c r="AU536" s="216" t="s">
        <v>82</v>
      </c>
      <c r="AV536" s="13" t="s">
        <v>82</v>
      </c>
      <c r="AW536" s="13" t="s">
        <v>33</v>
      </c>
      <c r="AX536" s="13" t="s">
        <v>72</v>
      </c>
      <c r="AY536" s="216" t="s">
        <v>130</v>
      </c>
    </row>
    <row r="537" spans="1:65" s="13" customFormat="1" ht="20.399999999999999">
      <c r="B537" s="206"/>
      <c r="C537" s="207"/>
      <c r="D537" s="202" t="s">
        <v>142</v>
      </c>
      <c r="E537" s="208" t="s">
        <v>19</v>
      </c>
      <c r="F537" s="209" t="s">
        <v>860</v>
      </c>
      <c r="G537" s="207"/>
      <c r="H537" s="210">
        <v>47.612000000000002</v>
      </c>
      <c r="I537" s="211"/>
      <c r="J537" s="207"/>
      <c r="K537" s="207"/>
      <c r="L537" s="212"/>
      <c r="M537" s="213"/>
      <c r="N537" s="214"/>
      <c r="O537" s="214"/>
      <c r="P537" s="214"/>
      <c r="Q537" s="214"/>
      <c r="R537" s="214"/>
      <c r="S537" s="214"/>
      <c r="T537" s="215"/>
      <c r="AT537" s="216" t="s">
        <v>142</v>
      </c>
      <c r="AU537" s="216" t="s">
        <v>82</v>
      </c>
      <c r="AV537" s="13" t="s">
        <v>82</v>
      </c>
      <c r="AW537" s="13" t="s">
        <v>33</v>
      </c>
      <c r="AX537" s="13" t="s">
        <v>72</v>
      </c>
      <c r="AY537" s="216" t="s">
        <v>130</v>
      </c>
    </row>
    <row r="538" spans="1:65" s="13" customFormat="1">
      <c r="B538" s="206"/>
      <c r="C538" s="207"/>
      <c r="D538" s="202" t="s">
        <v>142</v>
      </c>
      <c r="E538" s="208" t="s">
        <v>19</v>
      </c>
      <c r="F538" s="209" t="s">
        <v>861</v>
      </c>
      <c r="G538" s="207"/>
      <c r="H538" s="210">
        <v>21.021999999999998</v>
      </c>
      <c r="I538" s="211"/>
      <c r="J538" s="207"/>
      <c r="K538" s="207"/>
      <c r="L538" s="212"/>
      <c r="M538" s="213"/>
      <c r="N538" s="214"/>
      <c r="O538" s="214"/>
      <c r="P538" s="214"/>
      <c r="Q538" s="214"/>
      <c r="R538" s="214"/>
      <c r="S538" s="214"/>
      <c r="T538" s="215"/>
      <c r="AT538" s="216" t="s">
        <v>142</v>
      </c>
      <c r="AU538" s="216" t="s">
        <v>82</v>
      </c>
      <c r="AV538" s="13" t="s">
        <v>82</v>
      </c>
      <c r="AW538" s="13" t="s">
        <v>33</v>
      </c>
      <c r="AX538" s="13" t="s">
        <v>72</v>
      </c>
      <c r="AY538" s="216" t="s">
        <v>130</v>
      </c>
    </row>
    <row r="539" spans="1:65" s="13" customFormat="1" ht="30.6">
      <c r="B539" s="206"/>
      <c r="C539" s="207"/>
      <c r="D539" s="202" t="s">
        <v>142</v>
      </c>
      <c r="E539" s="208" t="s">
        <v>19</v>
      </c>
      <c r="F539" s="209" t="s">
        <v>862</v>
      </c>
      <c r="G539" s="207"/>
      <c r="H539" s="210">
        <v>228.34399999999999</v>
      </c>
      <c r="I539" s="211"/>
      <c r="J539" s="207"/>
      <c r="K539" s="207"/>
      <c r="L539" s="212"/>
      <c r="M539" s="213"/>
      <c r="N539" s="214"/>
      <c r="O539" s="214"/>
      <c r="P539" s="214"/>
      <c r="Q539" s="214"/>
      <c r="R539" s="214"/>
      <c r="S539" s="214"/>
      <c r="T539" s="215"/>
      <c r="AT539" s="216" t="s">
        <v>142</v>
      </c>
      <c r="AU539" s="216" t="s">
        <v>82</v>
      </c>
      <c r="AV539" s="13" t="s">
        <v>82</v>
      </c>
      <c r="AW539" s="13" t="s">
        <v>33</v>
      </c>
      <c r="AX539" s="13" t="s">
        <v>72</v>
      </c>
      <c r="AY539" s="216" t="s">
        <v>130</v>
      </c>
    </row>
    <row r="540" spans="1:65" s="13" customFormat="1" ht="20.399999999999999">
      <c r="B540" s="206"/>
      <c r="C540" s="207"/>
      <c r="D540" s="202" t="s">
        <v>142</v>
      </c>
      <c r="E540" s="208" t="s">
        <v>19</v>
      </c>
      <c r="F540" s="209" t="s">
        <v>863</v>
      </c>
      <c r="G540" s="207"/>
      <c r="H540" s="210">
        <v>-16.120999999999999</v>
      </c>
      <c r="I540" s="211"/>
      <c r="J540" s="207"/>
      <c r="K540" s="207"/>
      <c r="L540" s="212"/>
      <c r="M540" s="213"/>
      <c r="N540" s="214"/>
      <c r="O540" s="214"/>
      <c r="P540" s="214"/>
      <c r="Q540" s="214"/>
      <c r="R540" s="214"/>
      <c r="S540" s="214"/>
      <c r="T540" s="215"/>
      <c r="AT540" s="216" t="s">
        <v>142</v>
      </c>
      <c r="AU540" s="216" t="s">
        <v>82</v>
      </c>
      <c r="AV540" s="13" t="s">
        <v>82</v>
      </c>
      <c r="AW540" s="13" t="s">
        <v>33</v>
      </c>
      <c r="AX540" s="13" t="s">
        <v>72</v>
      </c>
      <c r="AY540" s="216" t="s">
        <v>130</v>
      </c>
    </row>
    <row r="541" spans="1:65" s="13" customFormat="1" ht="20.399999999999999">
      <c r="B541" s="206"/>
      <c r="C541" s="207"/>
      <c r="D541" s="202" t="s">
        <v>142</v>
      </c>
      <c r="E541" s="208" t="s">
        <v>19</v>
      </c>
      <c r="F541" s="209" t="s">
        <v>864</v>
      </c>
      <c r="G541" s="207"/>
      <c r="H541" s="210">
        <v>27.878</v>
      </c>
      <c r="I541" s="211"/>
      <c r="J541" s="207"/>
      <c r="K541" s="207"/>
      <c r="L541" s="212"/>
      <c r="M541" s="213"/>
      <c r="N541" s="214"/>
      <c r="O541" s="214"/>
      <c r="P541" s="214"/>
      <c r="Q541" s="214"/>
      <c r="R541" s="214"/>
      <c r="S541" s="214"/>
      <c r="T541" s="215"/>
      <c r="AT541" s="216" t="s">
        <v>142</v>
      </c>
      <c r="AU541" s="216" t="s">
        <v>82</v>
      </c>
      <c r="AV541" s="13" t="s">
        <v>82</v>
      </c>
      <c r="AW541" s="13" t="s">
        <v>33</v>
      </c>
      <c r="AX541" s="13" t="s">
        <v>72</v>
      </c>
      <c r="AY541" s="216" t="s">
        <v>130</v>
      </c>
    </row>
    <row r="542" spans="1:65" s="15" customFormat="1">
      <c r="B542" s="237"/>
      <c r="C542" s="238"/>
      <c r="D542" s="202" t="s">
        <v>142</v>
      </c>
      <c r="E542" s="239" t="s">
        <v>19</v>
      </c>
      <c r="F542" s="240" t="s">
        <v>171</v>
      </c>
      <c r="G542" s="238"/>
      <c r="H542" s="241">
        <v>503.79899999999998</v>
      </c>
      <c r="I542" s="242"/>
      <c r="J542" s="238"/>
      <c r="K542" s="238"/>
      <c r="L542" s="243"/>
      <c r="M542" s="244"/>
      <c r="N542" s="245"/>
      <c r="O542" s="245"/>
      <c r="P542" s="245"/>
      <c r="Q542" s="245"/>
      <c r="R542" s="245"/>
      <c r="S542" s="245"/>
      <c r="T542" s="246"/>
      <c r="AT542" s="247" t="s">
        <v>142</v>
      </c>
      <c r="AU542" s="247" t="s">
        <v>82</v>
      </c>
      <c r="AV542" s="15" t="s">
        <v>138</v>
      </c>
      <c r="AW542" s="15" t="s">
        <v>33</v>
      </c>
      <c r="AX542" s="15" t="s">
        <v>80</v>
      </c>
      <c r="AY542" s="247" t="s">
        <v>130</v>
      </c>
    </row>
    <row r="543" spans="1:65" s="12" customFormat="1" ht="25.95" customHeight="1">
      <c r="B543" s="173"/>
      <c r="C543" s="174"/>
      <c r="D543" s="175" t="s">
        <v>71</v>
      </c>
      <c r="E543" s="176" t="s">
        <v>149</v>
      </c>
      <c r="F543" s="176" t="s">
        <v>865</v>
      </c>
      <c r="G543" s="174"/>
      <c r="H543" s="174"/>
      <c r="I543" s="177"/>
      <c r="J543" s="178">
        <f>BK543</f>
        <v>0</v>
      </c>
      <c r="K543" s="174"/>
      <c r="L543" s="179"/>
      <c r="M543" s="180"/>
      <c r="N543" s="181"/>
      <c r="O543" s="181"/>
      <c r="P543" s="182">
        <f>P544+P547+P550</f>
        <v>0</v>
      </c>
      <c r="Q543" s="181"/>
      <c r="R543" s="182">
        <f>R544+R547+R550</f>
        <v>0</v>
      </c>
      <c r="S543" s="181"/>
      <c r="T543" s="183">
        <f>T544+T547+T550</f>
        <v>0</v>
      </c>
      <c r="AR543" s="184" t="s">
        <v>131</v>
      </c>
      <c r="AT543" s="185" t="s">
        <v>71</v>
      </c>
      <c r="AU543" s="185" t="s">
        <v>72</v>
      </c>
      <c r="AY543" s="184" t="s">
        <v>130</v>
      </c>
      <c r="BK543" s="186">
        <f>BK544+BK547+BK550</f>
        <v>0</v>
      </c>
    </row>
    <row r="544" spans="1:65" s="12" customFormat="1" ht="22.8" customHeight="1">
      <c r="B544" s="173"/>
      <c r="C544" s="174"/>
      <c r="D544" s="175" t="s">
        <v>71</v>
      </c>
      <c r="E544" s="187" t="s">
        <v>866</v>
      </c>
      <c r="F544" s="187" t="s">
        <v>867</v>
      </c>
      <c r="G544" s="174"/>
      <c r="H544" s="174"/>
      <c r="I544" s="177"/>
      <c r="J544" s="188">
        <f>BK544</f>
        <v>0</v>
      </c>
      <c r="K544" s="174"/>
      <c r="L544" s="179"/>
      <c r="M544" s="180"/>
      <c r="N544" s="181"/>
      <c r="O544" s="181"/>
      <c r="P544" s="182">
        <f>SUM(P545:P546)</f>
        <v>0</v>
      </c>
      <c r="Q544" s="181"/>
      <c r="R544" s="182">
        <f>SUM(R545:R546)</f>
        <v>0</v>
      </c>
      <c r="S544" s="181"/>
      <c r="T544" s="183">
        <f>SUM(T545:T546)</f>
        <v>0</v>
      </c>
      <c r="AR544" s="184" t="s">
        <v>131</v>
      </c>
      <c r="AT544" s="185" t="s">
        <v>71</v>
      </c>
      <c r="AU544" s="185" t="s">
        <v>80</v>
      </c>
      <c r="AY544" s="184" t="s">
        <v>130</v>
      </c>
      <c r="BK544" s="186">
        <f>SUM(BK545:BK546)</f>
        <v>0</v>
      </c>
    </row>
    <row r="545" spans="1:65" s="2" customFormat="1" ht="21.75" customHeight="1">
      <c r="A545" s="36"/>
      <c r="B545" s="37"/>
      <c r="C545" s="189" t="s">
        <v>868</v>
      </c>
      <c r="D545" s="189" t="s">
        <v>133</v>
      </c>
      <c r="E545" s="190" t="s">
        <v>869</v>
      </c>
      <c r="F545" s="191" t="s">
        <v>870</v>
      </c>
      <c r="G545" s="192" t="s">
        <v>623</v>
      </c>
      <c r="H545" s="193">
        <v>1</v>
      </c>
      <c r="I545" s="194">
        <f>Elektro!F13</f>
        <v>0</v>
      </c>
      <c r="J545" s="195">
        <f>ROUND(I545*H545,2)</f>
        <v>0</v>
      </c>
      <c r="K545" s="191" t="s">
        <v>19</v>
      </c>
      <c r="L545" s="41"/>
      <c r="M545" s="196" t="s">
        <v>19</v>
      </c>
      <c r="N545" s="197" t="s">
        <v>43</v>
      </c>
      <c r="O545" s="66"/>
      <c r="P545" s="198">
        <f>O545*H545</f>
        <v>0</v>
      </c>
      <c r="Q545" s="198">
        <v>0</v>
      </c>
      <c r="R545" s="198">
        <f>Q545*H545</f>
        <v>0</v>
      </c>
      <c r="S545" s="198">
        <v>0</v>
      </c>
      <c r="T545" s="199">
        <f>S545*H545</f>
        <v>0</v>
      </c>
      <c r="U545" s="36"/>
      <c r="V545" s="36"/>
      <c r="W545" s="36"/>
      <c r="X545" s="36"/>
      <c r="Y545" s="36"/>
      <c r="Z545" s="36"/>
      <c r="AA545" s="36"/>
      <c r="AB545" s="36"/>
      <c r="AC545" s="36"/>
      <c r="AD545" s="36"/>
      <c r="AE545" s="36"/>
      <c r="AR545" s="200" t="s">
        <v>525</v>
      </c>
      <c r="AT545" s="200" t="s">
        <v>133</v>
      </c>
      <c r="AU545" s="200" t="s">
        <v>82</v>
      </c>
      <c r="AY545" s="19" t="s">
        <v>130</v>
      </c>
      <c r="BE545" s="201">
        <f>IF(N545="základní",J545,0)</f>
        <v>0</v>
      </c>
      <c r="BF545" s="201">
        <f>IF(N545="snížená",J545,0)</f>
        <v>0</v>
      </c>
      <c r="BG545" s="201">
        <f>IF(N545="zákl. přenesená",J545,0)</f>
        <v>0</v>
      </c>
      <c r="BH545" s="201">
        <f>IF(N545="sníž. přenesená",J545,0)</f>
        <v>0</v>
      </c>
      <c r="BI545" s="201">
        <f>IF(N545="nulová",J545,0)</f>
        <v>0</v>
      </c>
      <c r="BJ545" s="19" t="s">
        <v>80</v>
      </c>
      <c r="BK545" s="201">
        <f>ROUND(I545*H545,2)</f>
        <v>0</v>
      </c>
      <c r="BL545" s="19" t="s">
        <v>525</v>
      </c>
      <c r="BM545" s="200" t="s">
        <v>871</v>
      </c>
    </row>
    <row r="546" spans="1:65" s="2" customFormat="1" ht="19.2">
      <c r="A546" s="36"/>
      <c r="B546" s="37"/>
      <c r="C546" s="38"/>
      <c r="D546" s="202" t="s">
        <v>140</v>
      </c>
      <c r="E546" s="38"/>
      <c r="F546" s="203" t="s">
        <v>870</v>
      </c>
      <c r="G546" s="38"/>
      <c r="H546" s="38"/>
      <c r="I546" s="110"/>
      <c r="J546" s="38"/>
      <c r="K546" s="38"/>
      <c r="L546" s="41"/>
      <c r="M546" s="204"/>
      <c r="N546" s="205"/>
      <c r="O546" s="66"/>
      <c r="P546" s="66"/>
      <c r="Q546" s="66"/>
      <c r="R546" s="66"/>
      <c r="S546" s="66"/>
      <c r="T546" s="67"/>
      <c r="U546" s="36"/>
      <c r="V546" s="36"/>
      <c r="W546" s="36"/>
      <c r="X546" s="36"/>
      <c r="Y546" s="36"/>
      <c r="Z546" s="36"/>
      <c r="AA546" s="36"/>
      <c r="AB546" s="36"/>
      <c r="AC546" s="36"/>
      <c r="AD546" s="36"/>
      <c r="AE546" s="36"/>
      <c r="AT546" s="19" t="s">
        <v>140</v>
      </c>
      <c r="AU546" s="19" t="s">
        <v>82</v>
      </c>
    </row>
    <row r="547" spans="1:65" s="12" customFormat="1" ht="22.8" customHeight="1">
      <c r="B547" s="173"/>
      <c r="C547" s="174"/>
      <c r="D547" s="175" t="s">
        <v>71</v>
      </c>
      <c r="E547" s="187" t="s">
        <v>872</v>
      </c>
      <c r="F547" s="187" t="s">
        <v>873</v>
      </c>
      <c r="G547" s="174"/>
      <c r="H547" s="174"/>
      <c r="I547" s="177"/>
      <c r="J547" s="188">
        <f>BK547</f>
        <v>0</v>
      </c>
      <c r="K547" s="174"/>
      <c r="L547" s="179"/>
      <c r="M547" s="180"/>
      <c r="N547" s="181"/>
      <c r="O547" s="181"/>
      <c r="P547" s="182">
        <f>SUM(P548:P549)</f>
        <v>0</v>
      </c>
      <c r="Q547" s="181"/>
      <c r="R547" s="182">
        <f>SUM(R548:R549)</f>
        <v>0</v>
      </c>
      <c r="S547" s="181"/>
      <c r="T547" s="183">
        <f>SUM(T548:T549)</f>
        <v>0</v>
      </c>
      <c r="AR547" s="184" t="s">
        <v>138</v>
      </c>
      <c r="AT547" s="185" t="s">
        <v>71</v>
      </c>
      <c r="AU547" s="185" t="s">
        <v>80</v>
      </c>
      <c r="AY547" s="184" t="s">
        <v>130</v>
      </c>
      <c r="BK547" s="186">
        <f>SUM(BK548:BK549)</f>
        <v>0</v>
      </c>
    </row>
    <row r="548" spans="1:65" s="2" customFormat="1" ht="16.5" customHeight="1">
      <c r="A548" s="36"/>
      <c r="B548" s="37"/>
      <c r="C548" s="189" t="s">
        <v>874</v>
      </c>
      <c r="D548" s="189" t="s">
        <v>133</v>
      </c>
      <c r="E548" s="190" t="s">
        <v>875</v>
      </c>
      <c r="F548" s="191" t="s">
        <v>1386</v>
      </c>
      <c r="G548" s="192" t="s">
        <v>623</v>
      </c>
      <c r="H548" s="193">
        <v>1</v>
      </c>
      <c r="I548" s="194">
        <f>SLP!C11</f>
        <v>0</v>
      </c>
      <c r="J548" s="195">
        <f>ROUND(I548*H548,2)</f>
        <v>0</v>
      </c>
      <c r="K548" s="191" t="s">
        <v>19</v>
      </c>
      <c r="L548" s="41"/>
      <c r="M548" s="196" t="s">
        <v>19</v>
      </c>
      <c r="N548" s="197" t="s">
        <v>43</v>
      </c>
      <c r="O548" s="66"/>
      <c r="P548" s="198">
        <f>O548*H548</f>
        <v>0</v>
      </c>
      <c r="Q548" s="198">
        <v>0</v>
      </c>
      <c r="R548" s="198">
        <f>Q548*H548</f>
        <v>0</v>
      </c>
      <c r="S548" s="198">
        <v>0</v>
      </c>
      <c r="T548" s="199">
        <f>S548*H548</f>
        <v>0</v>
      </c>
      <c r="U548" s="36"/>
      <c r="V548" s="36"/>
      <c r="W548" s="36"/>
      <c r="X548" s="36"/>
      <c r="Y548" s="36"/>
      <c r="Z548" s="36"/>
      <c r="AA548" s="36"/>
      <c r="AB548" s="36"/>
      <c r="AC548" s="36"/>
      <c r="AD548" s="36"/>
      <c r="AE548" s="36"/>
      <c r="AR548" s="200" t="s">
        <v>525</v>
      </c>
      <c r="AT548" s="200" t="s">
        <v>133</v>
      </c>
      <c r="AU548" s="200" t="s">
        <v>82</v>
      </c>
      <c r="AY548" s="19" t="s">
        <v>130</v>
      </c>
      <c r="BE548" s="201">
        <f>IF(N548="základní",J548,0)</f>
        <v>0</v>
      </c>
      <c r="BF548" s="201">
        <f>IF(N548="snížená",J548,0)</f>
        <v>0</v>
      </c>
      <c r="BG548" s="201">
        <f>IF(N548="zákl. přenesená",J548,0)</f>
        <v>0</v>
      </c>
      <c r="BH548" s="201">
        <f>IF(N548="sníž. přenesená",J548,0)</f>
        <v>0</v>
      </c>
      <c r="BI548" s="201">
        <f>IF(N548="nulová",J548,0)</f>
        <v>0</v>
      </c>
      <c r="BJ548" s="19" t="s">
        <v>80</v>
      </c>
      <c r="BK548" s="201">
        <f>ROUND(I548*H548,2)</f>
        <v>0</v>
      </c>
      <c r="BL548" s="19" t="s">
        <v>525</v>
      </c>
      <c r="BM548" s="200" t="s">
        <v>876</v>
      </c>
    </row>
    <row r="549" spans="1:65" s="2" customFormat="1">
      <c r="A549" s="36"/>
      <c r="B549" s="37"/>
      <c r="C549" s="38"/>
      <c r="D549" s="202" t="s">
        <v>140</v>
      </c>
      <c r="E549" s="38"/>
      <c r="F549" s="203" t="s">
        <v>1386</v>
      </c>
      <c r="G549" s="38"/>
      <c r="H549" s="38"/>
      <c r="I549" s="110"/>
      <c r="J549" s="38"/>
      <c r="K549" s="38"/>
      <c r="L549" s="41"/>
      <c r="M549" s="204"/>
      <c r="N549" s="205"/>
      <c r="O549" s="66"/>
      <c r="P549" s="66"/>
      <c r="Q549" s="66"/>
      <c r="R549" s="66"/>
      <c r="S549" s="66"/>
      <c r="T549" s="67"/>
      <c r="U549" s="36"/>
      <c r="V549" s="36"/>
      <c r="W549" s="36"/>
      <c r="X549" s="36"/>
      <c r="Y549" s="36"/>
      <c r="Z549" s="36"/>
      <c r="AA549" s="36"/>
      <c r="AB549" s="36"/>
      <c r="AC549" s="36"/>
      <c r="AD549" s="36"/>
      <c r="AE549" s="36"/>
      <c r="AT549" s="19" t="s">
        <v>140</v>
      </c>
      <c r="AU549" s="19" t="s">
        <v>82</v>
      </c>
    </row>
    <row r="550" spans="1:65" s="12" customFormat="1" ht="22.8" customHeight="1">
      <c r="B550" s="173"/>
      <c r="C550" s="174"/>
      <c r="D550" s="175" t="s">
        <v>71</v>
      </c>
      <c r="E550" s="187" t="s">
        <v>877</v>
      </c>
      <c r="F550" s="187" t="s">
        <v>878</v>
      </c>
      <c r="G550" s="174"/>
      <c r="H550" s="174"/>
      <c r="I550" s="177"/>
      <c r="J550" s="188">
        <f>BK550</f>
        <v>0</v>
      </c>
      <c r="K550" s="174"/>
      <c r="L550" s="179"/>
      <c r="M550" s="180"/>
      <c r="N550" s="181"/>
      <c r="O550" s="181"/>
      <c r="P550" s="182">
        <f>SUM(P551:P552)</f>
        <v>0</v>
      </c>
      <c r="Q550" s="181"/>
      <c r="R550" s="182">
        <f>SUM(R551:R552)</f>
        <v>0</v>
      </c>
      <c r="S550" s="181"/>
      <c r="T550" s="183">
        <f>SUM(T551:T552)</f>
        <v>0</v>
      </c>
      <c r="AR550" s="184" t="s">
        <v>131</v>
      </c>
      <c r="AT550" s="185" t="s">
        <v>71</v>
      </c>
      <c r="AU550" s="185" t="s">
        <v>80</v>
      </c>
      <c r="AY550" s="184" t="s">
        <v>130</v>
      </c>
      <c r="BK550" s="186">
        <f>SUM(BK551:BK552)</f>
        <v>0</v>
      </c>
    </row>
    <row r="551" spans="1:65" s="2" customFormat="1" ht="16.5" customHeight="1">
      <c r="A551" s="36"/>
      <c r="B551" s="37"/>
      <c r="C551" s="189" t="s">
        <v>879</v>
      </c>
      <c r="D551" s="189" t="s">
        <v>133</v>
      </c>
      <c r="E551" s="190" t="s">
        <v>880</v>
      </c>
      <c r="F551" s="191" t="s">
        <v>881</v>
      </c>
      <c r="G551" s="192" t="s">
        <v>623</v>
      </c>
      <c r="H551" s="193">
        <v>1</v>
      </c>
      <c r="I551" s="194">
        <f>VZT!I80</f>
        <v>0</v>
      </c>
      <c r="J551" s="195">
        <f>ROUND(I551*H551,2)</f>
        <v>0</v>
      </c>
      <c r="K551" s="191" t="s">
        <v>19</v>
      </c>
      <c r="L551" s="41"/>
      <c r="M551" s="196" t="s">
        <v>19</v>
      </c>
      <c r="N551" s="197" t="s">
        <v>43</v>
      </c>
      <c r="O551" s="66"/>
      <c r="P551" s="198">
        <f>O551*H551</f>
        <v>0</v>
      </c>
      <c r="Q551" s="198">
        <v>0</v>
      </c>
      <c r="R551" s="198">
        <f>Q551*H551</f>
        <v>0</v>
      </c>
      <c r="S551" s="198">
        <v>0</v>
      </c>
      <c r="T551" s="199">
        <f>S551*H551</f>
        <v>0</v>
      </c>
      <c r="U551" s="36"/>
      <c r="V551" s="36"/>
      <c r="W551" s="36"/>
      <c r="X551" s="36"/>
      <c r="Y551" s="36"/>
      <c r="Z551" s="36"/>
      <c r="AA551" s="36"/>
      <c r="AB551" s="36"/>
      <c r="AC551" s="36"/>
      <c r="AD551" s="36"/>
      <c r="AE551" s="36"/>
      <c r="AR551" s="200" t="s">
        <v>525</v>
      </c>
      <c r="AT551" s="200" t="s">
        <v>133</v>
      </c>
      <c r="AU551" s="200" t="s">
        <v>82</v>
      </c>
      <c r="AY551" s="19" t="s">
        <v>130</v>
      </c>
      <c r="BE551" s="201">
        <f>IF(N551="základní",J551,0)</f>
        <v>0</v>
      </c>
      <c r="BF551" s="201">
        <f>IF(N551="snížená",J551,0)</f>
        <v>0</v>
      </c>
      <c r="BG551" s="201">
        <f>IF(N551="zákl. přenesená",J551,0)</f>
        <v>0</v>
      </c>
      <c r="BH551" s="201">
        <f>IF(N551="sníž. přenesená",J551,0)</f>
        <v>0</v>
      </c>
      <c r="BI551" s="201">
        <f>IF(N551="nulová",J551,0)</f>
        <v>0</v>
      </c>
      <c r="BJ551" s="19" t="s">
        <v>80</v>
      </c>
      <c r="BK551" s="201">
        <f>ROUND(I551*H551,2)</f>
        <v>0</v>
      </c>
      <c r="BL551" s="19" t="s">
        <v>525</v>
      </c>
      <c r="BM551" s="200" t="s">
        <v>882</v>
      </c>
    </row>
    <row r="552" spans="1:65" s="2" customFormat="1">
      <c r="A552" s="36"/>
      <c r="B552" s="37"/>
      <c r="C552" s="38"/>
      <c r="D552" s="202" t="s">
        <v>140</v>
      </c>
      <c r="E552" s="38"/>
      <c r="F552" s="203" t="s">
        <v>881</v>
      </c>
      <c r="G552" s="38"/>
      <c r="H552" s="38"/>
      <c r="I552" s="110"/>
      <c r="J552" s="38"/>
      <c r="K552" s="38"/>
      <c r="L552" s="41"/>
      <c r="M552" s="259"/>
      <c r="N552" s="260"/>
      <c r="O552" s="261"/>
      <c r="P552" s="261"/>
      <c r="Q552" s="261"/>
      <c r="R552" s="261"/>
      <c r="S552" s="261"/>
      <c r="T552" s="262"/>
      <c r="U552" s="36"/>
      <c r="V552" s="36"/>
      <c r="W552" s="36"/>
      <c r="X552" s="36"/>
      <c r="Y552" s="36"/>
      <c r="Z552" s="36"/>
      <c r="AA552" s="36"/>
      <c r="AB552" s="36"/>
      <c r="AC552" s="36"/>
      <c r="AD552" s="36"/>
      <c r="AE552" s="36"/>
      <c r="AT552" s="19" t="s">
        <v>140</v>
      </c>
      <c r="AU552" s="19" t="s">
        <v>82</v>
      </c>
    </row>
    <row r="553" spans="1:65" s="2" customFormat="1" ht="6.9" customHeight="1">
      <c r="A553" s="36"/>
      <c r="B553" s="49"/>
      <c r="C553" s="50"/>
      <c r="D553" s="50"/>
      <c r="E553" s="50"/>
      <c r="F553" s="50"/>
      <c r="G553" s="50"/>
      <c r="H553" s="50"/>
      <c r="I553" s="138"/>
      <c r="J553" s="50"/>
      <c r="K553" s="50"/>
      <c r="L553" s="41"/>
      <c r="M553" s="36"/>
      <c r="O553" s="36"/>
      <c r="P553" s="36"/>
      <c r="Q553" s="36"/>
      <c r="R553" s="36"/>
      <c r="S553" s="36"/>
      <c r="T553" s="36"/>
      <c r="U553" s="36"/>
      <c r="V553" s="36"/>
      <c r="W553" s="36"/>
      <c r="X553" s="36"/>
      <c r="Y553" s="36"/>
      <c r="Z553" s="36"/>
      <c r="AA553" s="36"/>
      <c r="AB553" s="36"/>
      <c r="AC553" s="36"/>
      <c r="AD553" s="36"/>
      <c r="AE553" s="36"/>
    </row>
    <row r="557" spans="1:65" ht="14.4">
      <c r="F557" s="670"/>
    </row>
  </sheetData>
  <sheetProtection algorithmName="SHA-512" hashValue="2gW4BXig2jo4DXXiYp66PFXfjuLGWLM8to4iCmg5KkL/wXKKnwA+HQY+mqNL51RfHpX/RdhTE7B9GgkX2+rwUg==" saltValue="SSbN5yccvtWHAcGssPGl8w==" spinCount="100000" sheet="1" objects="1" scenarios="1" formatColumns="0" formatRows="0" autoFilter="0"/>
  <autoFilter ref="C99:K552" xr:uid="{00000000-0009-0000-0000-000001000000}"/>
  <mergeCells count="9">
    <mergeCell ref="E50:H50"/>
    <mergeCell ref="E90:H90"/>
    <mergeCell ref="E92:H9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92"/>
  <sheetViews>
    <sheetView showGridLines="0" topLeftCell="A86" workbookViewId="0"/>
  </sheetViews>
  <sheetFormatPr defaultRowHeight="10.199999999999999"/>
  <cols>
    <col min="1" max="1" width="8.28515625" style="1" customWidth="1"/>
    <col min="2" max="2" width="1.7109375" style="1" customWidth="1"/>
    <col min="3" max="3" width="4.140625" style="1" customWidth="1"/>
    <col min="4" max="4" width="4.28515625" style="1" customWidth="1"/>
    <col min="5" max="5" width="17.140625" style="1" customWidth="1"/>
    <col min="6" max="6" width="50.85546875" style="1" customWidth="1"/>
    <col min="7" max="7" width="7" style="1" customWidth="1"/>
    <col min="8" max="8" width="11.42578125" style="1" customWidth="1"/>
    <col min="9" max="9" width="20.140625" style="103"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03"/>
      <c r="L2" s="671"/>
      <c r="M2" s="671"/>
      <c r="N2" s="671"/>
      <c r="O2" s="671"/>
      <c r="P2" s="671"/>
      <c r="Q2" s="671"/>
      <c r="R2" s="671"/>
      <c r="S2" s="671"/>
      <c r="T2" s="671"/>
      <c r="U2" s="671"/>
      <c r="V2" s="671"/>
      <c r="AT2" s="19" t="s">
        <v>86</v>
      </c>
    </row>
    <row r="3" spans="1:46" s="1" customFormat="1" ht="6.9" customHeight="1">
      <c r="B3" s="104"/>
      <c r="C3" s="105"/>
      <c r="D3" s="105"/>
      <c r="E3" s="105"/>
      <c r="F3" s="105"/>
      <c r="G3" s="105"/>
      <c r="H3" s="105"/>
      <c r="I3" s="106"/>
      <c r="J3" s="105"/>
      <c r="K3" s="105"/>
      <c r="L3" s="22"/>
      <c r="AT3" s="19" t="s">
        <v>82</v>
      </c>
    </row>
    <row r="4" spans="1:46" s="1" customFormat="1" ht="24.9" customHeight="1">
      <c r="B4" s="22"/>
      <c r="D4" s="107" t="s">
        <v>87</v>
      </c>
      <c r="I4" s="103"/>
      <c r="L4" s="22"/>
      <c r="M4" s="108" t="s">
        <v>10</v>
      </c>
      <c r="AT4" s="19" t="s">
        <v>4</v>
      </c>
    </row>
    <row r="5" spans="1:46" s="1" customFormat="1" ht="6.9" customHeight="1">
      <c r="B5" s="22"/>
      <c r="I5" s="103"/>
      <c r="L5" s="22"/>
    </row>
    <row r="6" spans="1:46" s="1" customFormat="1" ht="12" customHeight="1">
      <c r="B6" s="22"/>
      <c r="D6" s="109" t="s">
        <v>16</v>
      </c>
      <c r="I6" s="103"/>
      <c r="L6" s="22"/>
    </row>
    <row r="7" spans="1:46" s="1" customFormat="1" ht="16.5" customHeight="1">
      <c r="B7" s="22"/>
      <c r="E7" s="714" t="str">
        <f>'Rekapitulace stavby'!K6</f>
        <v>Stavební úpravy auly</v>
      </c>
      <c r="F7" s="715"/>
      <c r="G7" s="715"/>
      <c r="H7" s="715"/>
      <c r="I7" s="103"/>
      <c r="L7" s="22"/>
    </row>
    <row r="8" spans="1:46" s="2" customFormat="1" ht="12" customHeight="1">
      <c r="A8" s="36"/>
      <c r="B8" s="41"/>
      <c r="C8" s="36"/>
      <c r="D8" s="109" t="s">
        <v>88</v>
      </c>
      <c r="E8" s="36"/>
      <c r="F8" s="36"/>
      <c r="G8" s="36"/>
      <c r="H8" s="36"/>
      <c r="I8" s="110"/>
      <c r="J8" s="36"/>
      <c r="K8" s="36"/>
      <c r="L8" s="111"/>
      <c r="S8" s="36"/>
      <c r="T8" s="36"/>
      <c r="U8" s="36"/>
      <c r="V8" s="36"/>
      <c r="W8" s="36"/>
      <c r="X8" s="36"/>
      <c r="Y8" s="36"/>
      <c r="Z8" s="36"/>
      <c r="AA8" s="36"/>
      <c r="AB8" s="36"/>
      <c r="AC8" s="36"/>
      <c r="AD8" s="36"/>
      <c r="AE8" s="36"/>
    </row>
    <row r="9" spans="1:46" s="2" customFormat="1" ht="16.5" customHeight="1">
      <c r="A9" s="36"/>
      <c r="B9" s="41"/>
      <c r="C9" s="36"/>
      <c r="D9" s="36"/>
      <c r="E9" s="716" t="s">
        <v>883</v>
      </c>
      <c r="F9" s="717"/>
      <c r="G9" s="717"/>
      <c r="H9" s="717"/>
      <c r="I9" s="110"/>
      <c r="J9" s="36"/>
      <c r="K9" s="36"/>
      <c r="L9" s="111"/>
      <c r="S9" s="36"/>
      <c r="T9" s="36"/>
      <c r="U9" s="36"/>
      <c r="V9" s="36"/>
      <c r="W9" s="36"/>
      <c r="X9" s="36"/>
      <c r="Y9" s="36"/>
      <c r="Z9" s="36"/>
      <c r="AA9" s="36"/>
      <c r="AB9" s="36"/>
      <c r="AC9" s="36"/>
      <c r="AD9" s="36"/>
      <c r="AE9" s="36"/>
    </row>
    <row r="10" spans="1:46" s="2" customFormat="1">
      <c r="A10" s="36"/>
      <c r="B10" s="41"/>
      <c r="C10" s="36"/>
      <c r="D10" s="36"/>
      <c r="E10" s="36"/>
      <c r="F10" s="36"/>
      <c r="G10" s="36"/>
      <c r="H10" s="36"/>
      <c r="I10" s="110"/>
      <c r="J10" s="36"/>
      <c r="K10" s="36"/>
      <c r="L10" s="111"/>
      <c r="S10" s="36"/>
      <c r="T10" s="36"/>
      <c r="U10" s="36"/>
      <c r="V10" s="36"/>
      <c r="W10" s="36"/>
      <c r="X10" s="36"/>
      <c r="Y10" s="36"/>
      <c r="Z10" s="36"/>
      <c r="AA10" s="36"/>
      <c r="AB10" s="36"/>
      <c r="AC10" s="36"/>
      <c r="AD10" s="36"/>
      <c r="AE10" s="36"/>
    </row>
    <row r="11" spans="1:46" s="2" customFormat="1" ht="12" customHeight="1">
      <c r="A11" s="36"/>
      <c r="B11" s="41"/>
      <c r="C11" s="36"/>
      <c r="D11" s="109" t="s">
        <v>18</v>
      </c>
      <c r="E11" s="36"/>
      <c r="F11" s="112" t="s">
        <v>19</v>
      </c>
      <c r="G11" s="36"/>
      <c r="H11" s="36"/>
      <c r="I11" s="113" t="s">
        <v>20</v>
      </c>
      <c r="J11" s="112" t="s">
        <v>19</v>
      </c>
      <c r="K11" s="36"/>
      <c r="L11" s="111"/>
      <c r="S11" s="36"/>
      <c r="T11" s="36"/>
      <c r="U11" s="36"/>
      <c r="V11" s="36"/>
      <c r="W11" s="36"/>
      <c r="X11" s="36"/>
      <c r="Y11" s="36"/>
      <c r="Z11" s="36"/>
      <c r="AA11" s="36"/>
      <c r="AB11" s="36"/>
      <c r="AC11" s="36"/>
      <c r="AD11" s="36"/>
      <c r="AE11" s="36"/>
    </row>
    <row r="12" spans="1:46" s="2" customFormat="1" ht="12" customHeight="1">
      <c r="A12" s="36"/>
      <c r="B12" s="41"/>
      <c r="C12" s="36"/>
      <c r="D12" s="109" t="s">
        <v>21</v>
      </c>
      <c r="E12" s="36"/>
      <c r="F12" s="112" t="s">
        <v>22</v>
      </c>
      <c r="G12" s="36"/>
      <c r="H12" s="36"/>
      <c r="I12" s="113" t="s">
        <v>23</v>
      </c>
      <c r="J12" s="114" t="str">
        <f>'Rekapitulace stavby'!AN8</f>
        <v>31. 3. 2020</v>
      </c>
      <c r="K12" s="36"/>
      <c r="L12" s="111"/>
      <c r="S12" s="36"/>
      <c r="T12" s="36"/>
      <c r="U12" s="36"/>
      <c r="V12" s="36"/>
      <c r="W12" s="36"/>
      <c r="X12" s="36"/>
      <c r="Y12" s="36"/>
      <c r="Z12" s="36"/>
      <c r="AA12" s="36"/>
      <c r="AB12" s="36"/>
      <c r="AC12" s="36"/>
      <c r="AD12" s="36"/>
      <c r="AE12" s="36"/>
    </row>
    <row r="13" spans="1:46" s="2" customFormat="1" ht="10.8" customHeight="1">
      <c r="A13" s="36"/>
      <c r="B13" s="41"/>
      <c r="C13" s="36"/>
      <c r="D13" s="36"/>
      <c r="E13" s="36"/>
      <c r="F13" s="36"/>
      <c r="G13" s="36"/>
      <c r="H13" s="36"/>
      <c r="I13" s="110"/>
      <c r="J13" s="36"/>
      <c r="K13" s="36"/>
      <c r="L13" s="111"/>
      <c r="S13" s="36"/>
      <c r="T13" s="36"/>
      <c r="U13" s="36"/>
      <c r="V13" s="36"/>
      <c r="W13" s="36"/>
      <c r="X13" s="36"/>
      <c r="Y13" s="36"/>
      <c r="Z13" s="36"/>
      <c r="AA13" s="36"/>
      <c r="AB13" s="36"/>
      <c r="AC13" s="36"/>
      <c r="AD13" s="36"/>
      <c r="AE13" s="36"/>
    </row>
    <row r="14" spans="1:46" s="2" customFormat="1" ht="12" customHeight="1">
      <c r="A14" s="36"/>
      <c r="B14" s="41"/>
      <c r="C14" s="36"/>
      <c r="D14" s="109" t="s">
        <v>25</v>
      </c>
      <c r="E14" s="36"/>
      <c r="F14" s="36"/>
      <c r="G14" s="36"/>
      <c r="H14" s="36"/>
      <c r="I14" s="113" t="s">
        <v>26</v>
      </c>
      <c r="J14" s="112" t="s">
        <v>19</v>
      </c>
      <c r="K14" s="36"/>
      <c r="L14" s="111"/>
      <c r="S14" s="36"/>
      <c r="T14" s="36"/>
      <c r="U14" s="36"/>
      <c r="V14" s="36"/>
      <c r="W14" s="36"/>
      <c r="X14" s="36"/>
      <c r="Y14" s="36"/>
      <c r="Z14" s="36"/>
      <c r="AA14" s="36"/>
      <c r="AB14" s="36"/>
      <c r="AC14" s="36"/>
      <c r="AD14" s="36"/>
      <c r="AE14" s="36"/>
    </row>
    <row r="15" spans="1:46" s="2" customFormat="1" ht="18" customHeight="1">
      <c r="A15" s="36"/>
      <c r="B15" s="41"/>
      <c r="C15" s="36"/>
      <c r="D15" s="36"/>
      <c r="E15" s="112" t="s">
        <v>27</v>
      </c>
      <c r="F15" s="36"/>
      <c r="G15" s="36"/>
      <c r="H15" s="36"/>
      <c r="I15" s="113" t="s">
        <v>28</v>
      </c>
      <c r="J15" s="112" t="s">
        <v>19</v>
      </c>
      <c r="K15" s="36"/>
      <c r="L15" s="111"/>
      <c r="S15" s="36"/>
      <c r="T15" s="36"/>
      <c r="U15" s="36"/>
      <c r="V15" s="36"/>
      <c r="W15" s="36"/>
      <c r="X15" s="36"/>
      <c r="Y15" s="36"/>
      <c r="Z15" s="36"/>
      <c r="AA15" s="36"/>
      <c r="AB15" s="36"/>
      <c r="AC15" s="36"/>
      <c r="AD15" s="36"/>
      <c r="AE15" s="36"/>
    </row>
    <row r="16" spans="1:46" s="2" customFormat="1" ht="6.9" customHeight="1">
      <c r="A16" s="36"/>
      <c r="B16" s="41"/>
      <c r="C16" s="36"/>
      <c r="D16" s="36"/>
      <c r="E16" s="36"/>
      <c r="F16" s="36"/>
      <c r="G16" s="36"/>
      <c r="H16" s="36"/>
      <c r="I16" s="110"/>
      <c r="J16" s="36"/>
      <c r="K16" s="36"/>
      <c r="L16" s="111"/>
      <c r="S16" s="36"/>
      <c r="T16" s="36"/>
      <c r="U16" s="36"/>
      <c r="V16" s="36"/>
      <c r="W16" s="36"/>
      <c r="X16" s="36"/>
      <c r="Y16" s="36"/>
      <c r="Z16" s="36"/>
      <c r="AA16" s="36"/>
      <c r="AB16" s="36"/>
      <c r="AC16" s="36"/>
      <c r="AD16" s="36"/>
      <c r="AE16" s="36"/>
    </row>
    <row r="17" spans="1:31" s="2" customFormat="1" ht="12" customHeight="1">
      <c r="A17" s="36"/>
      <c r="B17" s="41"/>
      <c r="C17" s="36"/>
      <c r="D17" s="109" t="s">
        <v>29</v>
      </c>
      <c r="E17" s="36"/>
      <c r="F17" s="36"/>
      <c r="G17" s="36"/>
      <c r="H17" s="36"/>
      <c r="I17" s="113" t="s">
        <v>26</v>
      </c>
      <c r="J17" s="32" t="str">
        <f>'Rekapitulace stavby'!AN13</f>
        <v>Vyplň údaj</v>
      </c>
      <c r="K17" s="36"/>
      <c r="L17" s="111"/>
      <c r="S17" s="36"/>
      <c r="T17" s="36"/>
      <c r="U17" s="36"/>
      <c r="V17" s="36"/>
      <c r="W17" s="36"/>
      <c r="X17" s="36"/>
      <c r="Y17" s="36"/>
      <c r="Z17" s="36"/>
      <c r="AA17" s="36"/>
      <c r="AB17" s="36"/>
      <c r="AC17" s="36"/>
      <c r="AD17" s="36"/>
      <c r="AE17" s="36"/>
    </row>
    <row r="18" spans="1:31" s="2" customFormat="1" ht="18" customHeight="1">
      <c r="A18" s="36"/>
      <c r="B18" s="41"/>
      <c r="C18" s="36"/>
      <c r="D18" s="36"/>
      <c r="E18" s="718" t="str">
        <f>'Rekapitulace stavby'!E14</f>
        <v>Vyplň údaj</v>
      </c>
      <c r="F18" s="719"/>
      <c r="G18" s="719"/>
      <c r="H18" s="719"/>
      <c r="I18" s="113" t="s">
        <v>28</v>
      </c>
      <c r="J18" s="32" t="str">
        <f>'Rekapitulace stavby'!AN14</f>
        <v>Vyplň údaj</v>
      </c>
      <c r="K18" s="36"/>
      <c r="L18" s="111"/>
      <c r="S18" s="36"/>
      <c r="T18" s="36"/>
      <c r="U18" s="36"/>
      <c r="V18" s="36"/>
      <c r="W18" s="36"/>
      <c r="X18" s="36"/>
      <c r="Y18" s="36"/>
      <c r="Z18" s="36"/>
      <c r="AA18" s="36"/>
      <c r="AB18" s="36"/>
      <c r="AC18" s="36"/>
      <c r="AD18" s="36"/>
      <c r="AE18" s="36"/>
    </row>
    <row r="19" spans="1:31" s="2" customFormat="1" ht="6.9" customHeight="1">
      <c r="A19" s="36"/>
      <c r="B19" s="41"/>
      <c r="C19" s="36"/>
      <c r="D19" s="36"/>
      <c r="E19" s="36"/>
      <c r="F19" s="36"/>
      <c r="G19" s="36"/>
      <c r="H19" s="36"/>
      <c r="I19" s="110"/>
      <c r="J19" s="36"/>
      <c r="K19" s="36"/>
      <c r="L19" s="111"/>
      <c r="S19" s="36"/>
      <c r="T19" s="36"/>
      <c r="U19" s="36"/>
      <c r="V19" s="36"/>
      <c r="W19" s="36"/>
      <c r="X19" s="36"/>
      <c r="Y19" s="36"/>
      <c r="Z19" s="36"/>
      <c r="AA19" s="36"/>
      <c r="AB19" s="36"/>
      <c r="AC19" s="36"/>
      <c r="AD19" s="36"/>
      <c r="AE19" s="36"/>
    </row>
    <row r="20" spans="1:31" s="2" customFormat="1" ht="12" customHeight="1">
      <c r="A20" s="36"/>
      <c r="B20" s="41"/>
      <c r="C20" s="36"/>
      <c r="D20" s="109" t="s">
        <v>31</v>
      </c>
      <c r="E20" s="36"/>
      <c r="F20" s="36"/>
      <c r="G20" s="36"/>
      <c r="H20" s="36"/>
      <c r="I20" s="113" t="s">
        <v>26</v>
      </c>
      <c r="J20" s="112" t="s">
        <v>19</v>
      </c>
      <c r="K20" s="36"/>
      <c r="L20" s="111"/>
      <c r="S20" s="36"/>
      <c r="T20" s="36"/>
      <c r="U20" s="36"/>
      <c r="V20" s="36"/>
      <c r="W20" s="36"/>
      <c r="X20" s="36"/>
      <c r="Y20" s="36"/>
      <c r="Z20" s="36"/>
      <c r="AA20" s="36"/>
      <c r="AB20" s="36"/>
      <c r="AC20" s="36"/>
      <c r="AD20" s="36"/>
      <c r="AE20" s="36"/>
    </row>
    <row r="21" spans="1:31" s="2" customFormat="1" ht="18" customHeight="1">
      <c r="A21" s="36"/>
      <c r="B21" s="41"/>
      <c r="C21" s="36"/>
      <c r="D21" s="36"/>
      <c r="E21" s="112" t="s">
        <v>32</v>
      </c>
      <c r="F21" s="36"/>
      <c r="G21" s="36"/>
      <c r="H21" s="36"/>
      <c r="I21" s="113" t="s">
        <v>28</v>
      </c>
      <c r="J21" s="112" t="s">
        <v>19</v>
      </c>
      <c r="K21" s="36"/>
      <c r="L21" s="111"/>
      <c r="S21" s="36"/>
      <c r="T21" s="36"/>
      <c r="U21" s="36"/>
      <c r="V21" s="36"/>
      <c r="W21" s="36"/>
      <c r="X21" s="36"/>
      <c r="Y21" s="36"/>
      <c r="Z21" s="36"/>
      <c r="AA21" s="36"/>
      <c r="AB21" s="36"/>
      <c r="AC21" s="36"/>
      <c r="AD21" s="36"/>
      <c r="AE21" s="36"/>
    </row>
    <row r="22" spans="1:31" s="2" customFormat="1" ht="6.9" customHeight="1">
      <c r="A22" s="36"/>
      <c r="B22" s="41"/>
      <c r="C22" s="36"/>
      <c r="D22" s="36"/>
      <c r="E22" s="36"/>
      <c r="F22" s="36"/>
      <c r="G22" s="36"/>
      <c r="H22" s="36"/>
      <c r="I22" s="110"/>
      <c r="J22" s="36"/>
      <c r="K22" s="36"/>
      <c r="L22" s="111"/>
      <c r="S22" s="36"/>
      <c r="T22" s="36"/>
      <c r="U22" s="36"/>
      <c r="V22" s="36"/>
      <c r="W22" s="36"/>
      <c r="X22" s="36"/>
      <c r="Y22" s="36"/>
      <c r="Z22" s="36"/>
      <c r="AA22" s="36"/>
      <c r="AB22" s="36"/>
      <c r="AC22" s="36"/>
      <c r="AD22" s="36"/>
      <c r="AE22" s="36"/>
    </row>
    <row r="23" spans="1:31" s="2" customFormat="1" ht="12" customHeight="1">
      <c r="A23" s="36"/>
      <c r="B23" s="41"/>
      <c r="C23" s="36"/>
      <c r="D23" s="109" t="s">
        <v>34</v>
      </c>
      <c r="E23" s="36"/>
      <c r="F23" s="36"/>
      <c r="G23" s="36"/>
      <c r="H23" s="36"/>
      <c r="I23" s="113" t="s">
        <v>26</v>
      </c>
      <c r="J23" s="112" t="s">
        <v>19</v>
      </c>
      <c r="K23" s="36"/>
      <c r="L23" s="111"/>
      <c r="S23" s="36"/>
      <c r="T23" s="36"/>
      <c r="U23" s="36"/>
      <c r="V23" s="36"/>
      <c r="W23" s="36"/>
      <c r="X23" s="36"/>
      <c r="Y23" s="36"/>
      <c r="Z23" s="36"/>
      <c r="AA23" s="36"/>
      <c r="AB23" s="36"/>
      <c r="AC23" s="36"/>
      <c r="AD23" s="36"/>
      <c r="AE23" s="36"/>
    </row>
    <row r="24" spans="1:31" s="2" customFormat="1" ht="18" customHeight="1">
      <c r="A24" s="36"/>
      <c r="B24" s="41"/>
      <c r="C24" s="36"/>
      <c r="D24" s="36"/>
      <c r="E24" s="112" t="s">
        <v>35</v>
      </c>
      <c r="F24" s="36"/>
      <c r="G24" s="36"/>
      <c r="H24" s="36"/>
      <c r="I24" s="113" t="s">
        <v>28</v>
      </c>
      <c r="J24" s="112" t="s">
        <v>19</v>
      </c>
      <c r="K24" s="36"/>
      <c r="L24" s="111"/>
      <c r="S24" s="36"/>
      <c r="T24" s="36"/>
      <c r="U24" s="36"/>
      <c r="V24" s="36"/>
      <c r="W24" s="36"/>
      <c r="X24" s="36"/>
      <c r="Y24" s="36"/>
      <c r="Z24" s="36"/>
      <c r="AA24" s="36"/>
      <c r="AB24" s="36"/>
      <c r="AC24" s="36"/>
      <c r="AD24" s="36"/>
      <c r="AE24" s="36"/>
    </row>
    <row r="25" spans="1:31" s="2" customFormat="1" ht="6.9" customHeight="1">
      <c r="A25" s="36"/>
      <c r="B25" s="41"/>
      <c r="C25" s="36"/>
      <c r="D25" s="36"/>
      <c r="E25" s="36"/>
      <c r="F25" s="36"/>
      <c r="G25" s="36"/>
      <c r="H25" s="36"/>
      <c r="I25" s="110"/>
      <c r="J25" s="36"/>
      <c r="K25" s="36"/>
      <c r="L25" s="111"/>
      <c r="S25" s="36"/>
      <c r="T25" s="36"/>
      <c r="U25" s="36"/>
      <c r="V25" s="36"/>
      <c r="W25" s="36"/>
      <c r="X25" s="36"/>
      <c r="Y25" s="36"/>
      <c r="Z25" s="36"/>
      <c r="AA25" s="36"/>
      <c r="AB25" s="36"/>
      <c r="AC25" s="36"/>
      <c r="AD25" s="36"/>
      <c r="AE25" s="36"/>
    </row>
    <row r="26" spans="1:31" s="2" customFormat="1" ht="12" customHeight="1">
      <c r="A26" s="36"/>
      <c r="B26" s="41"/>
      <c r="C26" s="36"/>
      <c r="D26" s="109" t="s">
        <v>36</v>
      </c>
      <c r="E26" s="36"/>
      <c r="F26" s="36"/>
      <c r="G26" s="36"/>
      <c r="H26" s="36"/>
      <c r="I26" s="110"/>
      <c r="J26" s="36"/>
      <c r="K26" s="36"/>
      <c r="L26" s="111"/>
      <c r="S26" s="36"/>
      <c r="T26" s="36"/>
      <c r="U26" s="36"/>
      <c r="V26" s="36"/>
      <c r="W26" s="36"/>
      <c r="X26" s="36"/>
      <c r="Y26" s="36"/>
      <c r="Z26" s="36"/>
      <c r="AA26" s="36"/>
      <c r="AB26" s="36"/>
      <c r="AC26" s="36"/>
      <c r="AD26" s="36"/>
      <c r="AE26" s="36"/>
    </row>
    <row r="27" spans="1:31" s="8" customFormat="1" ht="16.5" customHeight="1">
      <c r="A27" s="115"/>
      <c r="B27" s="116"/>
      <c r="C27" s="115"/>
      <c r="D27" s="115"/>
      <c r="E27" s="720" t="s">
        <v>19</v>
      </c>
      <c r="F27" s="720"/>
      <c r="G27" s="720"/>
      <c r="H27" s="720"/>
      <c r="I27" s="117"/>
      <c r="J27" s="115"/>
      <c r="K27" s="115"/>
      <c r="L27" s="118"/>
      <c r="S27" s="115"/>
      <c r="T27" s="115"/>
      <c r="U27" s="115"/>
      <c r="V27" s="115"/>
      <c r="W27" s="115"/>
      <c r="X27" s="115"/>
      <c r="Y27" s="115"/>
      <c r="Z27" s="115"/>
      <c r="AA27" s="115"/>
      <c r="AB27" s="115"/>
      <c r="AC27" s="115"/>
      <c r="AD27" s="115"/>
      <c r="AE27" s="115"/>
    </row>
    <row r="28" spans="1:31" s="2" customFormat="1" ht="6.9" customHeight="1">
      <c r="A28" s="36"/>
      <c r="B28" s="41"/>
      <c r="C28" s="36"/>
      <c r="D28" s="36"/>
      <c r="E28" s="36"/>
      <c r="F28" s="36"/>
      <c r="G28" s="36"/>
      <c r="H28" s="36"/>
      <c r="I28" s="110"/>
      <c r="J28" s="36"/>
      <c r="K28" s="36"/>
      <c r="L28" s="111"/>
      <c r="S28" s="36"/>
      <c r="T28" s="36"/>
      <c r="U28" s="36"/>
      <c r="V28" s="36"/>
      <c r="W28" s="36"/>
      <c r="X28" s="36"/>
      <c r="Y28" s="36"/>
      <c r="Z28" s="36"/>
      <c r="AA28" s="36"/>
      <c r="AB28" s="36"/>
      <c r="AC28" s="36"/>
      <c r="AD28" s="36"/>
      <c r="AE28" s="36"/>
    </row>
    <row r="29" spans="1:31" s="2" customFormat="1" ht="6.9" customHeight="1">
      <c r="A29" s="36"/>
      <c r="B29" s="41"/>
      <c r="C29" s="36"/>
      <c r="D29" s="119"/>
      <c r="E29" s="119"/>
      <c r="F29" s="119"/>
      <c r="G29" s="119"/>
      <c r="H29" s="119"/>
      <c r="I29" s="120"/>
      <c r="J29" s="119"/>
      <c r="K29" s="119"/>
      <c r="L29" s="111"/>
      <c r="S29" s="36"/>
      <c r="T29" s="36"/>
      <c r="U29" s="36"/>
      <c r="V29" s="36"/>
      <c r="W29" s="36"/>
      <c r="X29" s="36"/>
      <c r="Y29" s="36"/>
      <c r="Z29" s="36"/>
      <c r="AA29" s="36"/>
      <c r="AB29" s="36"/>
      <c r="AC29" s="36"/>
      <c r="AD29" s="36"/>
      <c r="AE29" s="36"/>
    </row>
    <row r="30" spans="1:31" s="2" customFormat="1" ht="25.35" customHeight="1">
      <c r="A30" s="36"/>
      <c r="B30" s="41"/>
      <c r="C30" s="36"/>
      <c r="D30" s="121" t="s">
        <v>38</v>
      </c>
      <c r="E30" s="36"/>
      <c r="F30" s="36"/>
      <c r="G30" s="36"/>
      <c r="H30" s="36"/>
      <c r="I30" s="110"/>
      <c r="J30" s="122">
        <f>ROUND(J80, 2)</f>
        <v>0</v>
      </c>
      <c r="K30" s="36"/>
      <c r="L30" s="111"/>
      <c r="S30" s="36"/>
      <c r="T30" s="36"/>
      <c r="U30" s="36"/>
      <c r="V30" s="36"/>
      <c r="W30" s="36"/>
      <c r="X30" s="36"/>
      <c r="Y30" s="36"/>
      <c r="Z30" s="36"/>
      <c r="AA30" s="36"/>
      <c r="AB30" s="36"/>
      <c r="AC30" s="36"/>
      <c r="AD30" s="36"/>
      <c r="AE30" s="36"/>
    </row>
    <row r="31" spans="1:31" s="2" customFormat="1" ht="6.9" customHeight="1">
      <c r="A31" s="36"/>
      <c r="B31" s="41"/>
      <c r="C31" s="36"/>
      <c r="D31" s="119"/>
      <c r="E31" s="119"/>
      <c r="F31" s="119"/>
      <c r="G31" s="119"/>
      <c r="H31" s="119"/>
      <c r="I31" s="120"/>
      <c r="J31" s="119"/>
      <c r="K31" s="119"/>
      <c r="L31" s="111"/>
      <c r="S31" s="36"/>
      <c r="T31" s="36"/>
      <c r="U31" s="36"/>
      <c r="V31" s="36"/>
      <c r="W31" s="36"/>
      <c r="X31" s="36"/>
      <c r="Y31" s="36"/>
      <c r="Z31" s="36"/>
      <c r="AA31" s="36"/>
      <c r="AB31" s="36"/>
      <c r="AC31" s="36"/>
      <c r="AD31" s="36"/>
      <c r="AE31" s="36"/>
    </row>
    <row r="32" spans="1:31" s="2" customFormat="1" ht="14.4" customHeight="1">
      <c r="A32" s="36"/>
      <c r="B32" s="41"/>
      <c r="C32" s="36"/>
      <c r="D32" s="36"/>
      <c r="E32" s="36"/>
      <c r="F32" s="123" t="s">
        <v>40</v>
      </c>
      <c r="G32" s="36"/>
      <c r="H32" s="36"/>
      <c r="I32" s="124" t="s">
        <v>39</v>
      </c>
      <c r="J32" s="123" t="s">
        <v>41</v>
      </c>
      <c r="K32" s="36"/>
      <c r="L32" s="111"/>
      <c r="S32" s="36"/>
      <c r="T32" s="36"/>
      <c r="U32" s="36"/>
      <c r="V32" s="36"/>
      <c r="W32" s="36"/>
      <c r="X32" s="36"/>
      <c r="Y32" s="36"/>
      <c r="Z32" s="36"/>
      <c r="AA32" s="36"/>
      <c r="AB32" s="36"/>
      <c r="AC32" s="36"/>
      <c r="AD32" s="36"/>
      <c r="AE32" s="36"/>
    </row>
    <row r="33" spans="1:31" s="2" customFormat="1" ht="14.4" customHeight="1">
      <c r="A33" s="36"/>
      <c r="B33" s="41"/>
      <c r="C33" s="36"/>
      <c r="D33" s="125" t="s">
        <v>42</v>
      </c>
      <c r="E33" s="109" t="s">
        <v>43</v>
      </c>
      <c r="F33" s="126">
        <f>ROUND((SUM(BE80:BE91)),  2)</f>
        <v>0</v>
      </c>
      <c r="G33" s="36"/>
      <c r="H33" s="36"/>
      <c r="I33" s="127">
        <v>0.21</v>
      </c>
      <c r="J33" s="126">
        <f>ROUND(((SUM(BE80:BE91))*I33),  2)</f>
        <v>0</v>
      </c>
      <c r="K33" s="36"/>
      <c r="L33" s="111"/>
      <c r="S33" s="36"/>
      <c r="T33" s="36"/>
      <c r="U33" s="36"/>
      <c r="V33" s="36"/>
      <c r="W33" s="36"/>
      <c r="X33" s="36"/>
      <c r="Y33" s="36"/>
      <c r="Z33" s="36"/>
      <c r="AA33" s="36"/>
      <c r="AB33" s="36"/>
      <c r="AC33" s="36"/>
      <c r="AD33" s="36"/>
      <c r="AE33" s="36"/>
    </row>
    <row r="34" spans="1:31" s="2" customFormat="1" ht="14.4" customHeight="1">
      <c r="A34" s="36"/>
      <c r="B34" s="41"/>
      <c r="C34" s="36"/>
      <c r="D34" s="36"/>
      <c r="E34" s="109" t="s">
        <v>44</v>
      </c>
      <c r="F34" s="126">
        <f>ROUND((SUM(BF80:BF91)),  2)</f>
        <v>0</v>
      </c>
      <c r="G34" s="36"/>
      <c r="H34" s="36"/>
      <c r="I34" s="127">
        <v>0.15</v>
      </c>
      <c r="J34" s="126">
        <f>ROUND(((SUM(BF80:BF91))*I34),  2)</f>
        <v>0</v>
      </c>
      <c r="K34" s="36"/>
      <c r="L34" s="111"/>
      <c r="S34" s="36"/>
      <c r="T34" s="36"/>
      <c r="U34" s="36"/>
      <c r="V34" s="36"/>
      <c r="W34" s="36"/>
      <c r="X34" s="36"/>
      <c r="Y34" s="36"/>
      <c r="Z34" s="36"/>
      <c r="AA34" s="36"/>
      <c r="AB34" s="36"/>
      <c r="AC34" s="36"/>
      <c r="AD34" s="36"/>
      <c r="AE34" s="36"/>
    </row>
    <row r="35" spans="1:31" s="2" customFormat="1" ht="14.4" hidden="1" customHeight="1">
      <c r="A35" s="36"/>
      <c r="B35" s="41"/>
      <c r="C35" s="36"/>
      <c r="D35" s="36"/>
      <c r="E35" s="109" t="s">
        <v>45</v>
      </c>
      <c r="F35" s="126">
        <f>ROUND((SUM(BG80:BG91)),  2)</f>
        <v>0</v>
      </c>
      <c r="G35" s="36"/>
      <c r="H35" s="36"/>
      <c r="I35" s="127">
        <v>0.21</v>
      </c>
      <c r="J35" s="126">
        <f>0</f>
        <v>0</v>
      </c>
      <c r="K35" s="36"/>
      <c r="L35" s="111"/>
      <c r="S35" s="36"/>
      <c r="T35" s="36"/>
      <c r="U35" s="36"/>
      <c r="V35" s="36"/>
      <c r="W35" s="36"/>
      <c r="X35" s="36"/>
      <c r="Y35" s="36"/>
      <c r="Z35" s="36"/>
      <c r="AA35" s="36"/>
      <c r="AB35" s="36"/>
      <c r="AC35" s="36"/>
      <c r="AD35" s="36"/>
      <c r="AE35" s="36"/>
    </row>
    <row r="36" spans="1:31" s="2" customFormat="1" ht="14.4" hidden="1" customHeight="1">
      <c r="A36" s="36"/>
      <c r="B36" s="41"/>
      <c r="C36" s="36"/>
      <c r="D36" s="36"/>
      <c r="E36" s="109" t="s">
        <v>46</v>
      </c>
      <c r="F36" s="126">
        <f>ROUND((SUM(BH80:BH91)),  2)</f>
        <v>0</v>
      </c>
      <c r="G36" s="36"/>
      <c r="H36" s="36"/>
      <c r="I36" s="127">
        <v>0.15</v>
      </c>
      <c r="J36" s="126">
        <f>0</f>
        <v>0</v>
      </c>
      <c r="K36" s="36"/>
      <c r="L36" s="111"/>
      <c r="S36" s="36"/>
      <c r="T36" s="36"/>
      <c r="U36" s="36"/>
      <c r="V36" s="36"/>
      <c r="W36" s="36"/>
      <c r="X36" s="36"/>
      <c r="Y36" s="36"/>
      <c r="Z36" s="36"/>
      <c r="AA36" s="36"/>
      <c r="AB36" s="36"/>
      <c r="AC36" s="36"/>
      <c r="AD36" s="36"/>
      <c r="AE36" s="36"/>
    </row>
    <row r="37" spans="1:31" s="2" customFormat="1" ht="14.4" hidden="1" customHeight="1">
      <c r="A37" s="36"/>
      <c r="B37" s="41"/>
      <c r="C37" s="36"/>
      <c r="D37" s="36"/>
      <c r="E37" s="109" t="s">
        <v>47</v>
      </c>
      <c r="F37" s="126">
        <f>ROUND((SUM(BI80:BI91)),  2)</f>
        <v>0</v>
      </c>
      <c r="G37" s="36"/>
      <c r="H37" s="36"/>
      <c r="I37" s="127">
        <v>0</v>
      </c>
      <c r="J37" s="126">
        <f>0</f>
        <v>0</v>
      </c>
      <c r="K37" s="36"/>
      <c r="L37" s="111"/>
      <c r="S37" s="36"/>
      <c r="T37" s="36"/>
      <c r="U37" s="36"/>
      <c r="V37" s="36"/>
      <c r="W37" s="36"/>
      <c r="X37" s="36"/>
      <c r="Y37" s="36"/>
      <c r="Z37" s="36"/>
      <c r="AA37" s="36"/>
      <c r="AB37" s="36"/>
      <c r="AC37" s="36"/>
      <c r="AD37" s="36"/>
      <c r="AE37" s="36"/>
    </row>
    <row r="38" spans="1:31" s="2" customFormat="1" ht="6.9" customHeight="1">
      <c r="A38" s="36"/>
      <c r="B38" s="41"/>
      <c r="C38" s="36"/>
      <c r="D38" s="36"/>
      <c r="E38" s="36"/>
      <c r="F38" s="36"/>
      <c r="G38" s="36"/>
      <c r="H38" s="36"/>
      <c r="I38" s="110"/>
      <c r="J38" s="36"/>
      <c r="K38" s="36"/>
      <c r="L38" s="111"/>
      <c r="S38" s="36"/>
      <c r="T38" s="36"/>
      <c r="U38" s="36"/>
      <c r="V38" s="36"/>
      <c r="W38" s="36"/>
      <c r="X38" s="36"/>
      <c r="Y38" s="36"/>
      <c r="Z38" s="36"/>
      <c r="AA38" s="36"/>
      <c r="AB38" s="36"/>
      <c r="AC38" s="36"/>
      <c r="AD38" s="36"/>
      <c r="AE38" s="36"/>
    </row>
    <row r="39" spans="1:31" s="2" customFormat="1" ht="25.35" customHeight="1">
      <c r="A39" s="36"/>
      <c r="B39" s="41"/>
      <c r="C39" s="128"/>
      <c r="D39" s="129" t="s">
        <v>48</v>
      </c>
      <c r="E39" s="130"/>
      <c r="F39" s="130"/>
      <c r="G39" s="131" t="s">
        <v>49</v>
      </c>
      <c r="H39" s="132" t="s">
        <v>50</v>
      </c>
      <c r="I39" s="133"/>
      <c r="J39" s="134">
        <f>SUM(J30:J37)</f>
        <v>0</v>
      </c>
      <c r="K39" s="135"/>
      <c r="L39" s="111"/>
      <c r="S39" s="36"/>
      <c r="T39" s="36"/>
      <c r="U39" s="36"/>
      <c r="V39" s="36"/>
      <c r="W39" s="36"/>
      <c r="X39" s="36"/>
      <c r="Y39" s="36"/>
      <c r="Z39" s="36"/>
      <c r="AA39" s="36"/>
      <c r="AB39" s="36"/>
      <c r="AC39" s="36"/>
      <c r="AD39" s="36"/>
      <c r="AE39" s="36"/>
    </row>
    <row r="40" spans="1:31" s="2" customFormat="1" ht="14.4" customHeight="1">
      <c r="A40" s="36"/>
      <c r="B40" s="136"/>
      <c r="C40" s="137"/>
      <c r="D40" s="137"/>
      <c r="E40" s="137"/>
      <c r="F40" s="137"/>
      <c r="G40" s="137"/>
      <c r="H40" s="137"/>
      <c r="I40" s="138"/>
      <c r="J40" s="137"/>
      <c r="K40" s="137"/>
      <c r="L40" s="111"/>
      <c r="S40" s="36"/>
      <c r="T40" s="36"/>
      <c r="U40" s="36"/>
      <c r="V40" s="36"/>
      <c r="W40" s="36"/>
      <c r="X40" s="36"/>
      <c r="Y40" s="36"/>
      <c r="Z40" s="36"/>
      <c r="AA40" s="36"/>
      <c r="AB40" s="36"/>
      <c r="AC40" s="36"/>
      <c r="AD40" s="36"/>
      <c r="AE40" s="36"/>
    </row>
    <row r="44" spans="1:31" s="2" customFormat="1" ht="6.9" customHeight="1">
      <c r="A44" s="36"/>
      <c r="B44" s="139"/>
      <c r="C44" s="140"/>
      <c r="D44" s="140"/>
      <c r="E44" s="140"/>
      <c r="F44" s="140"/>
      <c r="G44" s="140"/>
      <c r="H44" s="140"/>
      <c r="I44" s="141"/>
      <c r="J44" s="140"/>
      <c r="K44" s="140"/>
      <c r="L44" s="111"/>
      <c r="S44" s="36"/>
      <c r="T44" s="36"/>
      <c r="U44" s="36"/>
      <c r="V44" s="36"/>
      <c r="W44" s="36"/>
      <c r="X44" s="36"/>
      <c r="Y44" s="36"/>
      <c r="Z44" s="36"/>
      <c r="AA44" s="36"/>
      <c r="AB44" s="36"/>
      <c r="AC44" s="36"/>
      <c r="AD44" s="36"/>
      <c r="AE44" s="36"/>
    </row>
    <row r="45" spans="1:31" s="2" customFormat="1" ht="24.9" customHeight="1">
      <c r="A45" s="36"/>
      <c r="B45" s="37"/>
      <c r="C45" s="25" t="s">
        <v>90</v>
      </c>
      <c r="D45" s="38"/>
      <c r="E45" s="38"/>
      <c r="F45" s="38"/>
      <c r="G45" s="38"/>
      <c r="H45" s="38"/>
      <c r="I45" s="110"/>
      <c r="J45" s="38"/>
      <c r="K45" s="38"/>
      <c r="L45" s="111"/>
      <c r="S45" s="36"/>
      <c r="T45" s="36"/>
      <c r="U45" s="36"/>
      <c r="V45" s="36"/>
      <c r="W45" s="36"/>
      <c r="X45" s="36"/>
      <c r="Y45" s="36"/>
      <c r="Z45" s="36"/>
      <c r="AA45" s="36"/>
      <c r="AB45" s="36"/>
      <c r="AC45" s="36"/>
      <c r="AD45" s="36"/>
      <c r="AE45" s="36"/>
    </row>
    <row r="46" spans="1:31" s="2" customFormat="1" ht="6.9" customHeight="1">
      <c r="A46" s="36"/>
      <c r="B46" s="37"/>
      <c r="C46" s="38"/>
      <c r="D46" s="38"/>
      <c r="E46" s="38"/>
      <c r="F46" s="38"/>
      <c r="G46" s="38"/>
      <c r="H46" s="38"/>
      <c r="I46" s="110"/>
      <c r="J46" s="38"/>
      <c r="K46" s="38"/>
      <c r="L46" s="111"/>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0"/>
      <c r="J47" s="38"/>
      <c r="K47" s="38"/>
      <c r="L47" s="111"/>
      <c r="S47" s="36"/>
      <c r="T47" s="36"/>
      <c r="U47" s="36"/>
      <c r="V47" s="36"/>
      <c r="W47" s="36"/>
      <c r="X47" s="36"/>
      <c r="Y47" s="36"/>
      <c r="Z47" s="36"/>
      <c r="AA47" s="36"/>
      <c r="AB47" s="36"/>
      <c r="AC47" s="36"/>
      <c r="AD47" s="36"/>
      <c r="AE47" s="36"/>
    </row>
    <row r="48" spans="1:31" s="2" customFormat="1" ht="16.5" customHeight="1">
      <c r="A48" s="36"/>
      <c r="B48" s="37"/>
      <c r="C48" s="38"/>
      <c r="D48" s="38"/>
      <c r="E48" s="712" t="str">
        <f>E7</f>
        <v>Stavební úpravy auly</v>
      </c>
      <c r="F48" s="713"/>
      <c r="G48" s="713"/>
      <c r="H48" s="713"/>
      <c r="I48" s="110"/>
      <c r="J48" s="38"/>
      <c r="K48" s="38"/>
      <c r="L48" s="111"/>
      <c r="S48" s="36"/>
      <c r="T48" s="36"/>
      <c r="U48" s="36"/>
      <c r="V48" s="36"/>
      <c r="W48" s="36"/>
      <c r="X48" s="36"/>
      <c r="Y48" s="36"/>
      <c r="Z48" s="36"/>
      <c r="AA48" s="36"/>
      <c r="AB48" s="36"/>
      <c r="AC48" s="36"/>
      <c r="AD48" s="36"/>
      <c r="AE48" s="36"/>
    </row>
    <row r="49" spans="1:47" s="2" customFormat="1" ht="12" customHeight="1">
      <c r="A49" s="36"/>
      <c r="B49" s="37"/>
      <c r="C49" s="31" t="s">
        <v>88</v>
      </c>
      <c r="D49" s="38"/>
      <c r="E49" s="38"/>
      <c r="F49" s="38"/>
      <c r="G49" s="38"/>
      <c r="H49" s="38"/>
      <c r="I49" s="110"/>
      <c r="J49" s="38"/>
      <c r="K49" s="38"/>
      <c r="L49" s="111"/>
      <c r="S49" s="36"/>
      <c r="T49" s="36"/>
      <c r="U49" s="36"/>
      <c r="V49" s="36"/>
      <c r="W49" s="36"/>
      <c r="X49" s="36"/>
      <c r="Y49" s="36"/>
      <c r="Z49" s="36"/>
      <c r="AA49" s="36"/>
      <c r="AB49" s="36"/>
      <c r="AC49" s="36"/>
      <c r="AD49" s="36"/>
      <c r="AE49" s="36"/>
    </row>
    <row r="50" spans="1:47" s="2" customFormat="1" ht="16.5" customHeight="1">
      <c r="A50" s="36"/>
      <c r="B50" s="37"/>
      <c r="C50" s="38"/>
      <c r="D50" s="38"/>
      <c r="E50" s="681" t="str">
        <f>E9</f>
        <v>02 - Vedlejší a ostatní náklady</v>
      </c>
      <c r="F50" s="711"/>
      <c r="G50" s="711"/>
      <c r="H50" s="711"/>
      <c r="I50" s="110"/>
      <c r="J50" s="38"/>
      <c r="K50" s="38"/>
      <c r="L50" s="111"/>
      <c r="S50" s="36"/>
      <c r="T50" s="36"/>
      <c r="U50" s="36"/>
      <c r="V50" s="36"/>
      <c r="W50" s="36"/>
      <c r="X50" s="36"/>
      <c r="Y50" s="36"/>
      <c r="Z50" s="36"/>
      <c r="AA50" s="36"/>
      <c r="AB50" s="36"/>
      <c r="AC50" s="36"/>
      <c r="AD50" s="36"/>
      <c r="AE50" s="36"/>
    </row>
    <row r="51" spans="1:47" s="2" customFormat="1" ht="6.9" customHeight="1">
      <c r="A51" s="36"/>
      <c r="B51" s="37"/>
      <c r="C51" s="38"/>
      <c r="D51" s="38"/>
      <c r="E51" s="38"/>
      <c r="F51" s="38"/>
      <c r="G51" s="38"/>
      <c r="H51" s="38"/>
      <c r="I51" s="110"/>
      <c r="J51" s="38"/>
      <c r="K51" s="38"/>
      <c r="L51" s="111"/>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Jiráskovo gymnázium, Řezníčkova 451, Náchod</v>
      </c>
      <c r="G52" s="38"/>
      <c r="H52" s="38"/>
      <c r="I52" s="113" t="s">
        <v>23</v>
      </c>
      <c r="J52" s="61" t="str">
        <f>IF(J12="","",J12)</f>
        <v>31. 3. 2020</v>
      </c>
      <c r="K52" s="38"/>
      <c r="L52" s="111"/>
      <c r="S52" s="36"/>
      <c r="T52" s="36"/>
      <c r="U52" s="36"/>
      <c r="V52" s="36"/>
      <c r="W52" s="36"/>
      <c r="X52" s="36"/>
      <c r="Y52" s="36"/>
      <c r="Z52" s="36"/>
      <c r="AA52" s="36"/>
      <c r="AB52" s="36"/>
      <c r="AC52" s="36"/>
      <c r="AD52" s="36"/>
      <c r="AE52" s="36"/>
    </row>
    <row r="53" spans="1:47" s="2" customFormat="1" ht="6.9" customHeight="1">
      <c r="A53" s="36"/>
      <c r="B53" s="37"/>
      <c r="C53" s="38"/>
      <c r="D53" s="38"/>
      <c r="E53" s="38"/>
      <c r="F53" s="38"/>
      <c r="G53" s="38"/>
      <c r="H53" s="38"/>
      <c r="I53" s="110"/>
      <c r="J53" s="38"/>
      <c r="K53" s="38"/>
      <c r="L53" s="111"/>
      <c r="S53" s="36"/>
      <c r="T53" s="36"/>
      <c r="U53" s="36"/>
      <c r="V53" s="36"/>
      <c r="W53" s="36"/>
      <c r="X53" s="36"/>
      <c r="Y53" s="36"/>
      <c r="Z53" s="36"/>
      <c r="AA53" s="36"/>
      <c r="AB53" s="36"/>
      <c r="AC53" s="36"/>
      <c r="AD53" s="36"/>
      <c r="AE53" s="36"/>
    </row>
    <row r="54" spans="1:47" s="2" customFormat="1" ht="40.049999999999997" customHeight="1">
      <c r="A54" s="36"/>
      <c r="B54" s="37"/>
      <c r="C54" s="31" t="s">
        <v>25</v>
      </c>
      <c r="D54" s="38"/>
      <c r="E54" s="38"/>
      <c r="F54" s="29" t="str">
        <f>E15</f>
        <v>KH kraj, Pivovarské náměstí 1245/2, Hradec Králové</v>
      </c>
      <c r="G54" s="38"/>
      <c r="H54" s="38"/>
      <c r="I54" s="113" t="s">
        <v>31</v>
      </c>
      <c r="J54" s="34" t="str">
        <f>E21</f>
        <v>Atelier Tsunami s.r.o, Palachova 1742, Náchod</v>
      </c>
      <c r="K54" s="38"/>
      <c r="L54" s="111"/>
      <c r="S54" s="36"/>
      <c r="T54" s="36"/>
      <c r="U54" s="36"/>
      <c r="V54" s="36"/>
      <c r="W54" s="36"/>
      <c r="X54" s="36"/>
      <c r="Y54" s="36"/>
      <c r="Z54" s="36"/>
      <c r="AA54" s="36"/>
      <c r="AB54" s="36"/>
      <c r="AC54" s="36"/>
      <c r="AD54" s="36"/>
      <c r="AE54" s="36"/>
    </row>
    <row r="55" spans="1:47" s="2" customFormat="1" ht="15.15" customHeight="1">
      <c r="A55" s="36"/>
      <c r="B55" s="37"/>
      <c r="C55" s="31" t="s">
        <v>29</v>
      </c>
      <c r="D55" s="38"/>
      <c r="E55" s="38"/>
      <c r="F55" s="29" t="str">
        <f>IF(E18="","",E18)</f>
        <v>Vyplň údaj</v>
      </c>
      <c r="G55" s="38"/>
      <c r="H55" s="38"/>
      <c r="I55" s="113" t="s">
        <v>34</v>
      </c>
      <c r="J55" s="34" t="str">
        <f>E24</f>
        <v>Ondřej Gerhart</v>
      </c>
      <c r="K55" s="38"/>
      <c r="L55" s="111"/>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0"/>
      <c r="J56" s="38"/>
      <c r="K56" s="38"/>
      <c r="L56" s="111"/>
      <c r="S56" s="36"/>
      <c r="T56" s="36"/>
      <c r="U56" s="36"/>
      <c r="V56" s="36"/>
      <c r="W56" s="36"/>
      <c r="X56" s="36"/>
      <c r="Y56" s="36"/>
      <c r="Z56" s="36"/>
      <c r="AA56" s="36"/>
      <c r="AB56" s="36"/>
      <c r="AC56" s="36"/>
      <c r="AD56" s="36"/>
      <c r="AE56" s="36"/>
    </row>
    <row r="57" spans="1:47" s="2" customFormat="1" ht="29.25" customHeight="1">
      <c r="A57" s="36"/>
      <c r="B57" s="37"/>
      <c r="C57" s="142" t="s">
        <v>91</v>
      </c>
      <c r="D57" s="143"/>
      <c r="E57" s="143"/>
      <c r="F57" s="143"/>
      <c r="G57" s="143"/>
      <c r="H57" s="143"/>
      <c r="I57" s="144"/>
      <c r="J57" s="145" t="s">
        <v>92</v>
      </c>
      <c r="K57" s="143"/>
      <c r="L57" s="111"/>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0"/>
      <c r="J58" s="38"/>
      <c r="K58" s="38"/>
      <c r="L58" s="111"/>
      <c r="S58" s="36"/>
      <c r="T58" s="36"/>
      <c r="U58" s="36"/>
      <c r="V58" s="36"/>
      <c r="W58" s="36"/>
      <c r="X58" s="36"/>
      <c r="Y58" s="36"/>
      <c r="Z58" s="36"/>
      <c r="AA58" s="36"/>
      <c r="AB58" s="36"/>
      <c r="AC58" s="36"/>
      <c r="AD58" s="36"/>
      <c r="AE58" s="36"/>
    </row>
    <row r="59" spans="1:47" s="2" customFormat="1" ht="22.8" customHeight="1">
      <c r="A59" s="36"/>
      <c r="B59" s="37"/>
      <c r="C59" s="146" t="s">
        <v>70</v>
      </c>
      <c r="D59" s="38"/>
      <c r="E59" s="38"/>
      <c r="F59" s="38"/>
      <c r="G59" s="38"/>
      <c r="H59" s="38"/>
      <c r="I59" s="110"/>
      <c r="J59" s="79">
        <f>J80</f>
        <v>0</v>
      </c>
      <c r="K59" s="38"/>
      <c r="L59" s="111"/>
      <c r="S59" s="36"/>
      <c r="T59" s="36"/>
      <c r="U59" s="36"/>
      <c r="V59" s="36"/>
      <c r="W59" s="36"/>
      <c r="X59" s="36"/>
      <c r="Y59" s="36"/>
      <c r="Z59" s="36"/>
      <c r="AA59" s="36"/>
      <c r="AB59" s="36"/>
      <c r="AC59" s="36"/>
      <c r="AD59" s="36"/>
      <c r="AE59" s="36"/>
      <c r="AU59" s="19" t="s">
        <v>93</v>
      </c>
    </row>
    <row r="60" spans="1:47" s="9" customFormat="1" ht="24.9" customHeight="1">
      <c r="B60" s="147"/>
      <c r="C60" s="148"/>
      <c r="D60" s="149" t="s">
        <v>884</v>
      </c>
      <c r="E60" s="150"/>
      <c r="F60" s="150"/>
      <c r="G60" s="150"/>
      <c r="H60" s="150"/>
      <c r="I60" s="151"/>
      <c r="J60" s="152">
        <f>J81</f>
        <v>0</v>
      </c>
      <c r="K60" s="148"/>
      <c r="L60" s="153"/>
    </row>
    <row r="61" spans="1:47" s="2" customFormat="1" ht="21.75" customHeight="1">
      <c r="A61" s="36"/>
      <c r="B61" s="37"/>
      <c r="C61" s="38"/>
      <c r="D61" s="38"/>
      <c r="E61" s="38"/>
      <c r="F61" s="38"/>
      <c r="G61" s="38"/>
      <c r="H61" s="38"/>
      <c r="I61" s="110"/>
      <c r="J61" s="38"/>
      <c r="K61" s="38"/>
      <c r="L61" s="111"/>
      <c r="S61" s="36"/>
      <c r="T61" s="36"/>
      <c r="U61" s="36"/>
      <c r="V61" s="36"/>
      <c r="W61" s="36"/>
      <c r="X61" s="36"/>
      <c r="Y61" s="36"/>
      <c r="Z61" s="36"/>
      <c r="AA61" s="36"/>
      <c r="AB61" s="36"/>
      <c r="AC61" s="36"/>
      <c r="AD61" s="36"/>
      <c r="AE61" s="36"/>
    </row>
    <row r="62" spans="1:47" s="2" customFormat="1" ht="6.9" customHeight="1">
      <c r="A62" s="36"/>
      <c r="B62" s="49"/>
      <c r="C62" s="50"/>
      <c r="D62" s="50"/>
      <c r="E62" s="50"/>
      <c r="F62" s="50"/>
      <c r="G62" s="50"/>
      <c r="H62" s="50"/>
      <c r="I62" s="138"/>
      <c r="J62" s="50"/>
      <c r="K62" s="50"/>
      <c r="L62" s="111"/>
      <c r="S62" s="36"/>
      <c r="T62" s="36"/>
      <c r="U62" s="36"/>
      <c r="V62" s="36"/>
      <c r="W62" s="36"/>
      <c r="X62" s="36"/>
      <c r="Y62" s="36"/>
      <c r="Z62" s="36"/>
      <c r="AA62" s="36"/>
      <c r="AB62" s="36"/>
      <c r="AC62" s="36"/>
      <c r="AD62" s="36"/>
      <c r="AE62" s="36"/>
    </row>
    <row r="66" spans="1:63" s="2" customFormat="1" ht="6.9" customHeight="1">
      <c r="A66" s="36"/>
      <c r="B66" s="51"/>
      <c r="C66" s="52"/>
      <c r="D66" s="52"/>
      <c r="E66" s="52"/>
      <c r="F66" s="52"/>
      <c r="G66" s="52"/>
      <c r="H66" s="52"/>
      <c r="I66" s="141"/>
      <c r="J66" s="52"/>
      <c r="K66" s="52"/>
      <c r="L66" s="111"/>
      <c r="S66" s="36"/>
      <c r="T66" s="36"/>
      <c r="U66" s="36"/>
      <c r="V66" s="36"/>
      <c r="W66" s="36"/>
      <c r="X66" s="36"/>
      <c r="Y66" s="36"/>
      <c r="Z66" s="36"/>
      <c r="AA66" s="36"/>
      <c r="AB66" s="36"/>
      <c r="AC66" s="36"/>
      <c r="AD66" s="36"/>
      <c r="AE66" s="36"/>
    </row>
    <row r="67" spans="1:63" s="2" customFormat="1" ht="24.9" customHeight="1">
      <c r="A67" s="36"/>
      <c r="B67" s="37"/>
      <c r="C67" s="25" t="s">
        <v>115</v>
      </c>
      <c r="D67" s="38"/>
      <c r="E67" s="38"/>
      <c r="F67" s="38"/>
      <c r="G67" s="38"/>
      <c r="H67" s="38"/>
      <c r="I67" s="110"/>
      <c r="J67" s="38"/>
      <c r="K67" s="38"/>
      <c r="L67" s="111"/>
      <c r="S67" s="36"/>
      <c r="T67" s="36"/>
      <c r="U67" s="36"/>
      <c r="V67" s="36"/>
      <c r="W67" s="36"/>
      <c r="X67" s="36"/>
      <c r="Y67" s="36"/>
      <c r="Z67" s="36"/>
      <c r="AA67" s="36"/>
      <c r="AB67" s="36"/>
      <c r="AC67" s="36"/>
      <c r="AD67" s="36"/>
      <c r="AE67" s="36"/>
    </row>
    <row r="68" spans="1:63" s="2" customFormat="1" ht="6.9" customHeight="1">
      <c r="A68" s="36"/>
      <c r="B68" s="37"/>
      <c r="C68" s="38"/>
      <c r="D68" s="38"/>
      <c r="E68" s="38"/>
      <c r="F68" s="38"/>
      <c r="G68" s="38"/>
      <c r="H68" s="38"/>
      <c r="I68" s="110"/>
      <c r="J68" s="38"/>
      <c r="K68" s="38"/>
      <c r="L68" s="111"/>
      <c r="S68" s="36"/>
      <c r="T68" s="36"/>
      <c r="U68" s="36"/>
      <c r="V68" s="36"/>
      <c r="W68" s="36"/>
      <c r="X68" s="36"/>
      <c r="Y68" s="36"/>
      <c r="Z68" s="36"/>
      <c r="AA68" s="36"/>
      <c r="AB68" s="36"/>
      <c r="AC68" s="36"/>
      <c r="AD68" s="36"/>
      <c r="AE68" s="36"/>
    </row>
    <row r="69" spans="1:63" s="2" customFormat="1" ht="12" customHeight="1">
      <c r="A69" s="36"/>
      <c r="B69" s="37"/>
      <c r="C69" s="31" t="s">
        <v>16</v>
      </c>
      <c r="D69" s="38"/>
      <c r="E69" s="38"/>
      <c r="F69" s="38"/>
      <c r="G69" s="38"/>
      <c r="H69" s="38"/>
      <c r="I69" s="110"/>
      <c r="J69" s="38"/>
      <c r="K69" s="38"/>
      <c r="L69" s="111"/>
      <c r="S69" s="36"/>
      <c r="T69" s="36"/>
      <c r="U69" s="36"/>
      <c r="V69" s="36"/>
      <c r="W69" s="36"/>
      <c r="X69" s="36"/>
      <c r="Y69" s="36"/>
      <c r="Z69" s="36"/>
      <c r="AA69" s="36"/>
      <c r="AB69" s="36"/>
      <c r="AC69" s="36"/>
      <c r="AD69" s="36"/>
      <c r="AE69" s="36"/>
    </row>
    <row r="70" spans="1:63" s="2" customFormat="1" ht="16.5" customHeight="1">
      <c r="A70" s="36"/>
      <c r="B70" s="37"/>
      <c r="C70" s="38"/>
      <c r="D70" s="38"/>
      <c r="E70" s="712" t="str">
        <f>E7</f>
        <v>Stavební úpravy auly</v>
      </c>
      <c r="F70" s="713"/>
      <c r="G70" s="713"/>
      <c r="H70" s="713"/>
      <c r="I70" s="110"/>
      <c r="J70" s="38"/>
      <c r="K70" s="38"/>
      <c r="L70" s="111"/>
      <c r="S70" s="36"/>
      <c r="T70" s="36"/>
      <c r="U70" s="36"/>
      <c r="V70" s="36"/>
      <c r="W70" s="36"/>
      <c r="X70" s="36"/>
      <c r="Y70" s="36"/>
      <c r="Z70" s="36"/>
      <c r="AA70" s="36"/>
      <c r="AB70" s="36"/>
      <c r="AC70" s="36"/>
      <c r="AD70" s="36"/>
      <c r="AE70" s="36"/>
    </row>
    <row r="71" spans="1:63" s="2" customFormat="1" ht="12" customHeight="1">
      <c r="A71" s="36"/>
      <c r="B71" s="37"/>
      <c r="C71" s="31" t="s">
        <v>88</v>
      </c>
      <c r="D71" s="38"/>
      <c r="E71" s="38"/>
      <c r="F71" s="38"/>
      <c r="G71" s="38"/>
      <c r="H71" s="38"/>
      <c r="I71" s="110"/>
      <c r="J71" s="38"/>
      <c r="K71" s="38"/>
      <c r="L71" s="111"/>
      <c r="S71" s="36"/>
      <c r="T71" s="36"/>
      <c r="U71" s="36"/>
      <c r="V71" s="36"/>
      <c r="W71" s="36"/>
      <c r="X71" s="36"/>
      <c r="Y71" s="36"/>
      <c r="Z71" s="36"/>
      <c r="AA71" s="36"/>
      <c r="AB71" s="36"/>
      <c r="AC71" s="36"/>
      <c r="AD71" s="36"/>
      <c r="AE71" s="36"/>
    </row>
    <row r="72" spans="1:63" s="2" customFormat="1" ht="16.5" customHeight="1">
      <c r="A72" s="36"/>
      <c r="B72" s="37"/>
      <c r="C72" s="38"/>
      <c r="D72" s="38"/>
      <c r="E72" s="681" t="str">
        <f>E9</f>
        <v>02 - Vedlejší a ostatní náklady</v>
      </c>
      <c r="F72" s="711"/>
      <c r="G72" s="711"/>
      <c r="H72" s="711"/>
      <c r="I72" s="110"/>
      <c r="J72" s="38"/>
      <c r="K72" s="38"/>
      <c r="L72" s="111"/>
      <c r="S72" s="36"/>
      <c r="T72" s="36"/>
      <c r="U72" s="36"/>
      <c r="V72" s="36"/>
      <c r="W72" s="36"/>
      <c r="X72" s="36"/>
      <c r="Y72" s="36"/>
      <c r="Z72" s="36"/>
      <c r="AA72" s="36"/>
      <c r="AB72" s="36"/>
      <c r="AC72" s="36"/>
      <c r="AD72" s="36"/>
      <c r="AE72" s="36"/>
    </row>
    <row r="73" spans="1:63" s="2" customFormat="1" ht="6.9" customHeight="1">
      <c r="A73" s="36"/>
      <c r="B73" s="37"/>
      <c r="C73" s="38"/>
      <c r="D73" s="38"/>
      <c r="E73" s="38"/>
      <c r="F73" s="38"/>
      <c r="G73" s="38"/>
      <c r="H73" s="38"/>
      <c r="I73" s="110"/>
      <c r="J73" s="38"/>
      <c r="K73" s="38"/>
      <c r="L73" s="111"/>
      <c r="S73" s="36"/>
      <c r="T73" s="36"/>
      <c r="U73" s="36"/>
      <c r="V73" s="36"/>
      <c r="W73" s="36"/>
      <c r="X73" s="36"/>
      <c r="Y73" s="36"/>
      <c r="Z73" s="36"/>
      <c r="AA73" s="36"/>
      <c r="AB73" s="36"/>
      <c r="AC73" s="36"/>
      <c r="AD73" s="36"/>
      <c r="AE73" s="36"/>
    </row>
    <row r="74" spans="1:63" s="2" customFormat="1" ht="12" customHeight="1">
      <c r="A74" s="36"/>
      <c r="B74" s="37"/>
      <c r="C74" s="31" t="s">
        <v>21</v>
      </c>
      <c r="D74" s="38"/>
      <c r="E74" s="38"/>
      <c r="F74" s="29" t="str">
        <f>F12</f>
        <v>Jiráskovo gymnázium, Řezníčkova 451, Náchod</v>
      </c>
      <c r="G74" s="38"/>
      <c r="H74" s="38"/>
      <c r="I74" s="113" t="s">
        <v>23</v>
      </c>
      <c r="J74" s="61" t="str">
        <f>IF(J12="","",J12)</f>
        <v>31. 3. 2020</v>
      </c>
      <c r="K74" s="38"/>
      <c r="L74" s="111"/>
      <c r="S74" s="36"/>
      <c r="T74" s="36"/>
      <c r="U74" s="36"/>
      <c r="V74" s="36"/>
      <c r="W74" s="36"/>
      <c r="X74" s="36"/>
      <c r="Y74" s="36"/>
      <c r="Z74" s="36"/>
      <c r="AA74" s="36"/>
      <c r="AB74" s="36"/>
      <c r="AC74" s="36"/>
      <c r="AD74" s="36"/>
      <c r="AE74" s="36"/>
    </row>
    <row r="75" spans="1:63" s="2" customFormat="1" ht="6.9" customHeight="1">
      <c r="A75" s="36"/>
      <c r="B75" s="37"/>
      <c r="C75" s="38"/>
      <c r="D75" s="38"/>
      <c r="E75" s="38"/>
      <c r="F75" s="38"/>
      <c r="G75" s="38"/>
      <c r="H75" s="38"/>
      <c r="I75" s="110"/>
      <c r="J75" s="38"/>
      <c r="K75" s="38"/>
      <c r="L75" s="111"/>
      <c r="S75" s="36"/>
      <c r="T75" s="36"/>
      <c r="U75" s="36"/>
      <c r="V75" s="36"/>
      <c r="W75" s="36"/>
      <c r="X75" s="36"/>
      <c r="Y75" s="36"/>
      <c r="Z75" s="36"/>
      <c r="AA75" s="36"/>
      <c r="AB75" s="36"/>
      <c r="AC75" s="36"/>
      <c r="AD75" s="36"/>
      <c r="AE75" s="36"/>
    </row>
    <row r="76" spans="1:63" s="2" customFormat="1" ht="40.049999999999997" customHeight="1">
      <c r="A76" s="36"/>
      <c r="B76" s="37"/>
      <c r="C76" s="31" t="s">
        <v>25</v>
      </c>
      <c r="D76" s="38"/>
      <c r="E76" s="38"/>
      <c r="F76" s="29" t="str">
        <f>E15</f>
        <v>KH kraj, Pivovarské náměstí 1245/2, Hradec Králové</v>
      </c>
      <c r="G76" s="38"/>
      <c r="H76" s="38"/>
      <c r="I76" s="113" t="s">
        <v>31</v>
      </c>
      <c r="J76" s="34" t="str">
        <f>E21</f>
        <v>Atelier Tsunami s.r.o, Palachova 1742, Náchod</v>
      </c>
      <c r="K76" s="38"/>
      <c r="L76" s="111"/>
      <c r="S76" s="36"/>
      <c r="T76" s="36"/>
      <c r="U76" s="36"/>
      <c r="V76" s="36"/>
      <c r="W76" s="36"/>
      <c r="X76" s="36"/>
      <c r="Y76" s="36"/>
      <c r="Z76" s="36"/>
      <c r="AA76" s="36"/>
      <c r="AB76" s="36"/>
      <c r="AC76" s="36"/>
      <c r="AD76" s="36"/>
      <c r="AE76" s="36"/>
    </row>
    <row r="77" spans="1:63" s="2" customFormat="1" ht="15.15" customHeight="1">
      <c r="A77" s="36"/>
      <c r="B77" s="37"/>
      <c r="C77" s="31" t="s">
        <v>29</v>
      </c>
      <c r="D77" s="38"/>
      <c r="E77" s="38"/>
      <c r="F77" s="29" t="str">
        <f>IF(E18="","",E18)</f>
        <v>Vyplň údaj</v>
      </c>
      <c r="G77" s="38"/>
      <c r="H77" s="38"/>
      <c r="I77" s="113" t="s">
        <v>34</v>
      </c>
      <c r="J77" s="34" t="str">
        <f>E24</f>
        <v>Ondřej Gerhart</v>
      </c>
      <c r="K77" s="38"/>
      <c r="L77" s="111"/>
      <c r="S77" s="36"/>
      <c r="T77" s="36"/>
      <c r="U77" s="36"/>
      <c r="V77" s="36"/>
      <c r="W77" s="36"/>
      <c r="X77" s="36"/>
      <c r="Y77" s="36"/>
      <c r="Z77" s="36"/>
      <c r="AA77" s="36"/>
      <c r="AB77" s="36"/>
      <c r="AC77" s="36"/>
      <c r="AD77" s="36"/>
      <c r="AE77" s="36"/>
    </row>
    <row r="78" spans="1:63" s="2" customFormat="1" ht="10.35" customHeight="1">
      <c r="A78" s="36"/>
      <c r="B78" s="37"/>
      <c r="C78" s="38"/>
      <c r="D78" s="38"/>
      <c r="E78" s="38"/>
      <c r="F78" s="38"/>
      <c r="G78" s="38"/>
      <c r="H78" s="38"/>
      <c r="I78" s="110"/>
      <c r="J78" s="38"/>
      <c r="K78" s="38"/>
      <c r="L78" s="111"/>
      <c r="S78" s="36"/>
      <c r="T78" s="36"/>
      <c r="U78" s="36"/>
      <c r="V78" s="36"/>
      <c r="W78" s="36"/>
      <c r="X78" s="36"/>
      <c r="Y78" s="36"/>
      <c r="Z78" s="36"/>
      <c r="AA78" s="36"/>
      <c r="AB78" s="36"/>
      <c r="AC78" s="36"/>
      <c r="AD78" s="36"/>
      <c r="AE78" s="36"/>
    </row>
    <row r="79" spans="1:63" s="11" customFormat="1" ht="29.25" customHeight="1">
      <c r="A79" s="161"/>
      <c r="B79" s="162"/>
      <c r="C79" s="163" t="s">
        <v>116</v>
      </c>
      <c r="D79" s="164" t="s">
        <v>57</v>
      </c>
      <c r="E79" s="164" t="s">
        <v>53</v>
      </c>
      <c r="F79" s="164" t="s">
        <v>54</v>
      </c>
      <c r="G79" s="164" t="s">
        <v>117</v>
      </c>
      <c r="H79" s="164" t="s">
        <v>118</v>
      </c>
      <c r="I79" s="165" t="s">
        <v>119</v>
      </c>
      <c r="J79" s="164" t="s">
        <v>92</v>
      </c>
      <c r="K79" s="166" t="s">
        <v>120</v>
      </c>
      <c r="L79" s="167"/>
      <c r="M79" s="70" t="s">
        <v>19</v>
      </c>
      <c r="N79" s="71" t="s">
        <v>42</v>
      </c>
      <c r="O79" s="71" t="s">
        <v>121</v>
      </c>
      <c r="P79" s="71" t="s">
        <v>122</v>
      </c>
      <c r="Q79" s="71" t="s">
        <v>123</v>
      </c>
      <c r="R79" s="71" t="s">
        <v>124</v>
      </c>
      <c r="S79" s="71" t="s">
        <v>125</v>
      </c>
      <c r="T79" s="72" t="s">
        <v>126</v>
      </c>
      <c r="U79" s="161"/>
      <c r="V79" s="161"/>
      <c r="W79" s="161"/>
      <c r="X79" s="161"/>
      <c r="Y79" s="161"/>
      <c r="Z79" s="161"/>
      <c r="AA79" s="161"/>
      <c r="AB79" s="161"/>
      <c r="AC79" s="161"/>
      <c r="AD79" s="161"/>
      <c r="AE79" s="161"/>
    </row>
    <row r="80" spans="1:63" s="2" customFormat="1" ht="22.8" customHeight="1">
      <c r="A80" s="36"/>
      <c r="B80" s="37"/>
      <c r="C80" s="77" t="s">
        <v>127</v>
      </c>
      <c r="D80" s="38"/>
      <c r="E80" s="38"/>
      <c r="F80" s="38"/>
      <c r="G80" s="38"/>
      <c r="H80" s="38"/>
      <c r="I80" s="110"/>
      <c r="J80" s="168">
        <f>BK80</f>
        <v>0</v>
      </c>
      <c r="K80" s="38"/>
      <c r="L80" s="41"/>
      <c r="M80" s="73"/>
      <c r="N80" s="169"/>
      <c r="O80" s="74"/>
      <c r="P80" s="170">
        <f>P81</f>
        <v>0</v>
      </c>
      <c r="Q80" s="74"/>
      <c r="R80" s="170">
        <f>R81</f>
        <v>0</v>
      </c>
      <c r="S80" s="74"/>
      <c r="T80" s="171">
        <f>T81</f>
        <v>0</v>
      </c>
      <c r="U80" s="36"/>
      <c r="V80" s="36"/>
      <c r="W80" s="36"/>
      <c r="X80" s="36"/>
      <c r="Y80" s="36"/>
      <c r="Z80" s="36"/>
      <c r="AA80" s="36"/>
      <c r="AB80" s="36"/>
      <c r="AC80" s="36"/>
      <c r="AD80" s="36"/>
      <c r="AE80" s="36"/>
      <c r="AT80" s="19" t="s">
        <v>71</v>
      </c>
      <c r="AU80" s="19" t="s">
        <v>93</v>
      </c>
      <c r="BK80" s="172">
        <f>BK81</f>
        <v>0</v>
      </c>
    </row>
    <row r="81" spans="1:65" s="12" customFormat="1" ht="25.95" customHeight="1">
      <c r="B81" s="173"/>
      <c r="C81" s="174"/>
      <c r="D81" s="175" t="s">
        <v>71</v>
      </c>
      <c r="E81" s="176" t="s">
        <v>885</v>
      </c>
      <c r="F81" s="176" t="s">
        <v>886</v>
      </c>
      <c r="G81" s="174"/>
      <c r="H81" s="174"/>
      <c r="I81" s="177"/>
      <c r="J81" s="178">
        <f>BK81</f>
        <v>0</v>
      </c>
      <c r="K81" s="174"/>
      <c r="L81" s="179"/>
      <c r="M81" s="180"/>
      <c r="N81" s="181"/>
      <c r="O81" s="181"/>
      <c r="P81" s="182">
        <f>SUM(P82:P91)</f>
        <v>0</v>
      </c>
      <c r="Q81" s="181"/>
      <c r="R81" s="182">
        <f>SUM(R82:R91)</f>
        <v>0</v>
      </c>
      <c r="S81" s="181"/>
      <c r="T81" s="183">
        <f>SUM(T82:T91)</f>
        <v>0</v>
      </c>
      <c r="AR81" s="184" t="s">
        <v>161</v>
      </c>
      <c r="AT81" s="185" t="s">
        <v>71</v>
      </c>
      <c r="AU81" s="185" t="s">
        <v>72</v>
      </c>
      <c r="AY81" s="184" t="s">
        <v>130</v>
      </c>
      <c r="BK81" s="186">
        <f>SUM(BK82:BK91)</f>
        <v>0</v>
      </c>
    </row>
    <row r="82" spans="1:65" s="2" customFormat="1" ht="44.25" customHeight="1">
      <c r="A82" s="36"/>
      <c r="B82" s="37"/>
      <c r="C82" s="189" t="s">
        <v>80</v>
      </c>
      <c r="D82" s="189" t="s">
        <v>133</v>
      </c>
      <c r="E82" s="190" t="s">
        <v>887</v>
      </c>
      <c r="F82" s="191" t="s">
        <v>888</v>
      </c>
      <c r="G82" s="192" t="s">
        <v>623</v>
      </c>
      <c r="H82" s="193">
        <v>1</v>
      </c>
      <c r="I82" s="194"/>
      <c r="J82" s="195">
        <f>ROUND(I82*H82,2)</f>
        <v>0</v>
      </c>
      <c r="K82" s="191" t="s">
        <v>19</v>
      </c>
      <c r="L82" s="41"/>
      <c r="M82" s="196" t="s">
        <v>19</v>
      </c>
      <c r="N82" s="197" t="s">
        <v>43</v>
      </c>
      <c r="O82" s="66"/>
      <c r="P82" s="198">
        <f>O82*H82</f>
        <v>0</v>
      </c>
      <c r="Q82" s="198">
        <v>0</v>
      </c>
      <c r="R82" s="198">
        <f>Q82*H82</f>
        <v>0</v>
      </c>
      <c r="S82" s="198">
        <v>0</v>
      </c>
      <c r="T82" s="199">
        <f>S82*H82</f>
        <v>0</v>
      </c>
      <c r="U82" s="36"/>
      <c r="V82" s="36"/>
      <c r="W82" s="36"/>
      <c r="X82" s="36"/>
      <c r="Y82" s="36"/>
      <c r="Z82" s="36"/>
      <c r="AA82" s="36"/>
      <c r="AB82" s="36"/>
      <c r="AC82" s="36"/>
      <c r="AD82" s="36"/>
      <c r="AE82" s="36"/>
      <c r="AR82" s="200" t="s">
        <v>889</v>
      </c>
      <c r="AT82" s="200" t="s">
        <v>133</v>
      </c>
      <c r="AU82" s="200" t="s">
        <v>80</v>
      </c>
      <c r="AY82" s="19" t="s">
        <v>130</v>
      </c>
      <c r="BE82" s="201">
        <f>IF(N82="základní",J82,0)</f>
        <v>0</v>
      </c>
      <c r="BF82" s="201">
        <f>IF(N82="snížená",J82,0)</f>
        <v>0</v>
      </c>
      <c r="BG82" s="201">
        <f>IF(N82="zákl. přenesená",J82,0)</f>
        <v>0</v>
      </c>
      <c r="BH82" s="201">
        <f>IF(N82="sníž. přenesená",J82,0)</f>
        <v>0</v>
      </c>
      <c r="BI82" s="201">
        <f>IF(N82="nulová",J82,0)</f>
        <v>0</v>
      </c>
      <c r="BJ82" s="19" t="s">
        <v>80</v>
      </c>
      <c r="BK82" s="201">
        <f>ROUND(I82*H82,2)</f>
        <v>0</v>
      </c>
      <c r="BL82" s="19" t="s">
        <v>889</v>
      </c>
      <c r="BM82" s="200" t="s">
        <v>890</v>
      </c>
    </row>
    <row r="83" spans="1:65" s="2" customFormat="1" ht="28.8">
      <c r="A83" s="36"/>
      <c r="B83" s="37"/>
      <c r="C83" s="38"/>
      <c r="D83" s="202" t="s">
        <v>140</v>
      </c>
      <c r="E83" s="38"/>
      <c r="F83" s="203" t="s">
        <v>888</v>
      </c>
      <c r="G83" s="38"/>
      <c r="H83" s="38"/>
      <c r="I83" s="110"/>
      <c r="J83" s="38"/>
      <c r="K83" s="38"/>
      <c r="L83" s="41"/>
      <c r="M83" s="204"/>
      <c r="N83" s="205"/>
      <c r="O83" s="66"/>
      <c r="P83" s="66"/>
      <c r="Q83" s="66"/>
      <c r="R83" s="66"/>
      <c r="S83" s="66"/>
      <c r="T83" s="67"/>
      <c r="U83" s="36"/>
      <c r="V83" s="36"/>
      <c r="W83" s="36"/>
      <c r="X83" s="36"/>
      <c r="Y83" s="36"/>
      <c r="Z83" s="36"/>
      <c r="AA83" s="36"/>
      <c r="AB83" s="36"/>
      <c r="AC83" s="36"/>
      <c r="AD83" s="36"/>
      <c r="AE83" s="36"/>
      <c r="AT83" s="19" t="s">
        <v>140</v>
      </c>
      <c r="AU83" s="19" t="s">
        <v>80</v>
      </c>
    </row>
    <row r="84" spans="1:65" s="2" customFormat="1" ht="55.5" customHeight="1">
      <c r="A84" s="36"/>
      <c r="B84" s="37"/>
      <c r="C84" s="189" t="s">
        <v>82</v>
      </c>
      <c r="D84" s="189" t="s">
        <v>133</v>
      </c>
      <c r="E84" s="190" t="s">
        <v>891</v>
      </c>
      <c r="F84" s="191" t="s">
        <v>892</v>
      </c>
      <c r="G84" s="192" t="s">
        <v>623</v>
      </c>
      <c r="H84" s="193">
        <v>1</v>
      </c>
      <c r="I84" s="194"/>
      <c r="J84" s="195">
        <f>ROUND(I84*H84,2)</f>
        <v>0</v>
      </c>
      <c r="K84" s="191" t="s">
        <v>19</v>
      </c>
      <c r="L84" s="41"/>
      <c r="M84" s="196" t="s">
        <v>19</v>
      </c>
      <c r="N84" s="197" t="s">
        <v>43</v>
      </c>
      <c r="O84" s="66"/>
      <c r="P84" s="198">
        <f>O84*H84</f>
        <v>0</v>
      </c>
      <c r="Q84" s="198">
        <v>0</v>
      </c>
      <c r="R84" s="198">
        <f>Q84*H84</f>
        <v>0</v>
      </c>
      <c r="S84" s="198">
        <v>0</v>
      </c>
      <c r="T84" s="199">
        <f>S84*H84</f>
        <v>0</v>
      </c>
      <c r="U84" s="36"/>
      <c r="V84" s="36"/>
      <c r="W84" s="36"/>
      <c r="X84" s="36"/>
      <c r="Y84" s="36"/>
      <c r="Z84" s="36"/>
      <c r="AA84" s="36"/>
      <c r="AB84" s="36"/>
      <c r="AC84" s="36"/>
      <c r="AD84" s="36"/>
      <c r="AE84" s="36"/>
      <c r="AR84" s="200" t="s">
        <v>889</v>
      </c>
      <c r="AT84" s="200" t="s">
        <v>133</v>
      </c>
      <c r="AU84" s="200" t="s">
        <v>80</v>
      </c>
      <c r="AY84" s="19" t="s">
        <v>130</v>
      </c>
      <c r="BE84" s="201">
        <f>IF(N84="základní",J84,0)</f>
        <v>0</v>
      </c>
      <c r="BF84" s="201">
        <f>IF(N84="snížená",J84,0)</f>
        <v>0</v>
      </c>
      <c r="BG84" s="201">
        <f>IF(N84="zákl. přenesená",J84,0)</f>
        <v>0</v>
      </c>
      <c r="BH84" s="201">
        <f>IF(N84="sníž. přenesená",J84,0)</f>
        <v>0</v>
      </c>
      <c r="BI84" s="201">
        <f>IF(N84="nulová",J84,0)</f>
        <v>0</v>
      </c>
      <c r="BJ84" s="19" t="s">
        <v>80</v>
      </c>
      <c r="BK84" s="201">
        <f>ROUND(I84*H84,2)</f>
        <v>0</v>
      </c>
      <c r="BL84" s="19" t="s">
        <v>889</v>
      </c>
      <c r="BM84" s="200" t="s">
        <v>893</v>
      </c>
    </row>
    <row r="85" spans="1:65" s="2" customFormat="1" ht="48">
      <c r="A85" s="36"/>
      <c r="B85" s="37"/>
      <c r="C85" s="38"/>
      <c r="D85" s="202" t="s">
        <v>140</v>
      </c>
      <c r="E85" s="38"/>
      <c r="F85" s="203" t="s">
        <v>894</v>
      </c>
      <c r="G85" s="38"/>
      <c r="H85" s="38"/>
      <c r="I85" s="110"/>
      <c r="J85" s="38"/>
      <c r="K85" s="38"/>
      <c r="L85" s="41"/>
      <c r="M85" s="204"/>
      <c r="N85" s="205"/>
      <c r="O85" s="66"/>
      <c r="P85" s="66"/>
      <c r="Q85" s="66"/>
      <c r="R85" s="66"/>
      <c r="S85" s="66"/>
      <c r="T85" s="67"/>
      <c r="U85" s="36"/>
      <c r="V85" s="36"/>
      <c r="W85" s="36"/>
      <c r="X85" s="36"/>
      <c r="Y85" s="36"/>
      <c r="Z85" s="36"/>
      <c r="AA85" s="36"/>
      <c r="AB85" s="36"/>
      <c r="AC85" s="36"/>
      <c r="AD85" s="36"/>
      <c r="AE85" s="36"/>
      <c r="AT85" s="19" t="s">
        <v>140</v>
      </c>
      <c r="AU85" s="19" t="s">
        <v>80</v>
      </c>
    </row>
    <row r="86" spans="1:65" s="2" customFormat="1" ht="21.75" customHeight="1">
      <c r="A86" s="36"/>
      <c r="B86" s="37"/>
      <c r="C86" s="189" t="s">
        <v>131</v>
      </c>
      <c r="D86" s="189" t="s">
        <v>133</v>
      </c>
      <c r="E86" s="190" t="s">
        <v>895</v>
      </c>
      <c r="F86" s="191" t="s">
        <v>896</v>
      </c>
      <c r="G86" s="192" t="s">
        <v>623</v>
      </c>
      <c r="H86" s="193">
        <v>1</v>
      </c>
      <c r="I86" s="194"/>
      <c r="J86" s="195">
        <f>ROUND(I86*H86,2)</f>
        <v>0</v>
      </c>
      <c r="K86" s="191" t="s">
        <v>19</v>
      </c>
      <c r="L86" s="41"/>
      <c r="M86" s="196" t="s">
        <v>19</v>
      </c>
      <c r="N86" s="197" t="s">
        <v>43</v>
      </c>
      <c r="O86" s="66"/>
      <c r="P86" s="198">
        <f>O86*H86</f>
        <v>0</v>
      </c>
      <c r="Q86" s="198">
        <v>0</v>
      </c>
      <c r="R86" s="198">
        <f>Q86*H86</f>
        <v>0</v>
      </c>
      <c r="S86" s="198">
        <v>0</v>
      </c>
      <c r="T86" s="199">
        <f>S86*H86</f>
        <v>0</v>
      </c>
      <c r="U86" s="36"/>
      <c r="V86" s="36"/>
      <c r="W86" s="36"/>
      <c r="X86" s="36"/>
      <c r="Y86" s="36"/>
      <c r="Z86" s="36"/>
      <c r="AA86" s="36"/>
      <c r="AB86" s="36"/>
      <c r="AC86" s="36"/>
      <c r="AD86" s="36"/>
      <c r="AE86" s="36"/>
      <c r="AR86" s="200" t="s">
        <v>889</v>
      </c>
      <c r="AT86" s="200" t="s">
        <v>133</v>
      </c>
      <c r="AU86" s="200" t="s">
        <v>80</v>
      </c>
      <c r="AY86" s="19" t="s">
        <v>130</v>
      </c>
      <c r="BE86" s="201">
        <f>IF(N86="základní",J86,0)</f>
        <v>0</v>
      </c>
      <c r="BF86" s="201">
        <f>IF(N86="snížená",J86,0)</f>
        <v>0</v>
      </c>
      <c r="BG86" s="201">
        <f>IF(N86="zákl. přenesená",J86,0)</f>
        <v>0</v>
      </c>
      <c r="BH86" s="201">
        <f>IF(N86="sníž. přenesená",J86,0)</f>
        <v>0</v>
      </c>
      <c r="BI86" s="201">
        <f>IF(N86="nulová",J86,0)</f>
        <v>0</v>
      </c>
      <c r="BJ86" s="19" t="s">
        <v>80</v>
      </c>
      <c r="BK86" s="201">
        <f>ROUND(I86*H86,2)</f>
        <v>0</v>
      </c>
      <c r="BL86" s="19" t="s">
        <v>889</v>
      </c>
      <c r="BM86" s="200" t="s">
        <v>897</v>
      </c>
    </row>
    <row r="87" spans="1:65" s="2" customFormat="1" ht="134.4">
      <c r="A87" s="36"/>
      <c r="B87" s="37"/>
      <c r="C87" s="38"/>
      <c r="D87" s="202" t="s">
        <v>140</v>
      </c>
      <c r="E87" s="38"/>
      <c r="F87" s="203" t="s">
        <v>898</v>
      </c>
      <c r="G87" s="38"/>
      <c r="H87" s="38"/>
      <c r="I87" s="110"/>
      <c r="J87" s="38"/>
      <c r="K87" s="38"/>
      <c r="L87" s="41"/>
      <c r="M87" s="204"/>
      <c r="N87" s="205"/>
      <c r="O87" s="66"/>
      <c r="P87" s="66"/>
      <c r="Q87" s="66"/>
      <c r="R87" s="66"/>
      <c r="S87" s="66"/>
      <c r="T87" s="67"/>
      <c r="U87" s="36"/>
      <c r="V87" s="36"/>
      <c r="W87" s="36"/>
      <c r="X87" s="36"/>
      <c r="Y87" s="36"/>
      <c r="Z87" s="36"/>
      <c r="AA87" s="36"/>
      <c r="AB87" s="36"/>
      <c r="AC87" s="36"/>
      <c r="AD87" s="36"/>
      <c r="AE87" s="36"/>
      <c r="AT87" s="19" t="s">
        <v>140</v>
      </c>
      <c r="AU87" s="19" t="s">
        <v>80</v>
      </c>
    </row>
    <row r="88" spans="1:65" s="2" customFormat="1" ht="21.75" customHeight="1">
      <c r="A88" s="36"/>
      <c r="B88" s="37"/>
      <c r="C88" s="189" t="s">
        <v>138</v>
      </c>
      <c r="D88" s="189" t="s">
        <v>133</v>
      </c>
      <c r="E88" s="190" t="s">
        <v>899</v>
      </c>
      <c r="F88" s="191" t="s">
        <v>900</v>
      </c>
      <c r="G88" s="192" t="s">
        <v>623</v>
      </c>
      <c r="H88" s="193">
        <v>1</v>
      </c>
      <c r="I88" s="194"/>
      <c r="J88" s="195">
        <f>ROUND(I88*H88,2)</f>
        <v>0</v>
      </c>
      <c r="K88" s="191" t="s">
        <v>19</v>
      </c>
      <c r="L88" s="41"/>
      <c r="M88" s="196" t="s">
        <v>19</v>
      </c>
      <c r="N88" s="197" t="s">
        <v>43</v>
      </c>
      <c r="O88" s="66"/>
      <c r="P88" s="198">
        <f>O88*H88</f>
        <v>0</v>
      </c>
      <c r="Q88" s="198">
        <v>0</v>
      </c>
      <c r="R88" s="198">
        <f>Q88*H88</f>
        <v>0</v>
      </c>
      <c r="S88" s="198">
        <v>0</v>
      </c>
      <c r="T88" s="199">
        <f>S88*H88</f>
        <v>0</v>
      </c>
      <c r="U88" s="36"/>
      <c r="V88" s="36"/>
      <c r="W88" s="36"/>
      <c r="X88" s="36"/>
      <c r="Y88" s="36"/>
      <c r="Z88" s="36"/>
      <c r="AA88" s="36"/>
      <c r="AB88" s="36"/>
      <c r="AC88" s="36"/>
      <c r="AD88" s="36"/>
      <c r="AE88" s="36"/>
      <c r="AR88" s="200" t="s">
        <v>889</v>
      </c>
      <c r="AT88" s="200" t="s">
        <v>133</v>
      </c>
      <c r="AU88" s="200" t="s">
        <v>80</v>
      </c>
      <c r="AY88" s="19" t="s">
        <v>130</v>
      </c>
      <c r="BE88" s="201">
        <f>IF(N88="základní",J88,0)</f>
        <v>0</v>
      </c>
      <c r="BF88" s="201">
        <f>IF(N88="snížená",J88,0)</f>
        <v>0</v>
      </c>
      <c r="BG88" s="201">
        <f>IF(N88="zákl. přenesená",J88,0)</f>
        <v>0</v>
      </c>
      <c r="BH88" s="201">
        <f>IF(N88="sníž. přenesená",J88,0)</f>
        <v>0</v>
      </c>
      <c r="BI88" s="201">
        <f>IF(N88="nulová",J88,0)</f>
        <v>0</v>
      </c>
      <c r="BJ88" s="19" t="s">
        <v>80</v>
      </c>
      <c r="BK88" s="201">
        <f>ROUND(I88*H88,2)</f>
        <v>0</v>
      </c>
      <c r="BL88" s="19" t="s">
        <v>889</v>
      </c>
      <c r="BM88" s="200" t="s">
        <v>901</v>
      </c>
    </row>
    <row r="89" spans="1:65" s="2" customFormat="1" ht="76.8">
      <c r="A89" s="36"/>
      <c r="B89" s="37"/>
      <c r="C89" s="38"/>
      <c r="D89" s="202" t="s">
        <v>140</v>
      </c>
      <c r="E89" s="38"/>
      <c r="F89" s="203" t="s">
        <v>902</v>
      </c>
      <c r="G89" s="38"/>
      <c r="H89" s="38"/>
      <c r="I89" s="110"/>
      <c r="J89" s="38"/>
      <c r="K89" s="38"/>
      <c r="L89" s="41"/>
      <c r="M89" s="204"/>
      <c r="N89" s="205"/>
      <c r="O89" s="66"/>
      <c r="P89" s="66"/>
      <c r="Q89" s="66"/>
      <c r="R89" s="66"/>
      <c r="S89" s="66"/>
      <c r="T89" s="67"/>
      <c r="U89" s="36"/>
      <c r="V89" s="36"/>
      <c r="W89" s="36"/>
      <c r="X89" s="36"/>
      <c r="Y89" s="36"/>
      <c r="Z89" s="36"/>
      <c r="AA89" s="36"/>
      <c r="AB89" s="36"/>
      <c r="AC89" s="36"/>
      <c r="AD89" s="36"/>
      <c r="AE89" s="36"/>
      <c r="AT89" s="19" t="s">
        <v>140</v>
      </c>
      <c r="AU89" s="19" t="s">
        <v>80</v>
      </c>
    </row>
    <row r="90" spans="1:65" s="2" customFormat="1" ht="16.5" customHeight="1">
      <c r="A90" s="36"/>
      <c r="B90" s="37"/>
      <c r="C90" s="189" t="s">
        <v>161</v>
      </c>
      <c r="D90" s="189" t="s">
        <v>133</v>
      </c>
      <c r="E90" s="190" t="s">
        <v>903</v>
      </c>
      <c r="F90" s="191" t="s">
        <v>904</v>
      </c>
      <c r="G90" s="192" t="s">
        <v>905</v>
      </c>
      <c r="H90" s="193">
        <v>1</v>
      </c>
      <c r="I90" s="194"/>
      <c r="J90" s="195">
        <f>ROUND(I90*H90,2)</f>
        <v>0</v>
      </c>
      <c r="K90" s="191" t="s">
        <v>906</v>
      </c>
      <c r="L90" s="41"/>
      <c r="M90" s="196" t="s">
        <v>19</v>
      </c>
      <c r="N90" s="197" t="s">
        <v>43</v>
      </c>
      <c r="O90" s="66"/>
      <c r="P90" s="198">
        <f>O90*H90</f>
        <v>0</v>
      </c>
      <c r="Q90" s="198">
        <v>0</v>
      </c>
      <c r="R90" s="198">
        <f>Q90*H90</f>
        <v>0</v>
      </c>
      <c r="S90" s="198">
        <v>0</v>
      </c>
      <c r="T90" s="199">
        <f>S90*H90</f>
        <v>0</v>
      </c>
      <c r="U90" s="36"/>
      <c r="V90" s="36"/>
      <c r="W90" s="36"/>
      <c r="X90" s="36"/>
      <c r="Y90" s="36"/>
      <c r="Z90" s="36"/>
      <c r="AA90" s="36"/>
      <c r="AB90" s="36"/>
      <c r="AC90" s="36"/>
      <c r="AD90" s="36"/>
      <c r="AE90" s="36"/>
      <c r="AR90" s="200" t="s">
        <v>889</v>
      </c>
      <c r="AT90" s="200" t="s">
        <v>133</v>
      </c>
      <c r="AU90" s="200" t="s">
        <v>80</v>
      </c>
      <c r="AY90" s="19" t="s">
        <v>130</v>
      </c>
      <c r="BE90" s="201">
        <f>IF(N90="základní",J90,0)</f>
        <v>0</v>
      </c>
      <c r="BF90" s="201">
        <f>IF(N90="snížená",J90,0)</f>
        <v>0</v>
      </c>
      <c r="BG90" s="201">
        <f>IF(N90="zákl. přenesená",J90,0)</f>
        <v>0</v>
      </c>
      <c r="BH90" s="201">
        <f>IF(N90="sníž. přenesená",J90,0)</f>
        <v>0</v>
      </c>
      <c r="BI90" s="201">
        <f>IF(N90="nulová",J90,0)</f>
        <v>0</v>
      </c>
      <c r="BJ90" s="19" t="s">
        <v>80</v>
      </c>
      <c r="BK90" s="201">
        <f>ROUND(I90*H90,2)</f>
        <v>0</v>
      </c>
      <c r="BL90" s="19" t="s">
        <v>889</v>
      </c>
      <c r="BM90" s="200" t="s">
        <v>907</v>
      </c>
    </row>
    <row r="91" spans="1:65" s="2" customFormat="1">
      <c r="A91" s="36"/>
      <c r="B91" s="37"/>
      <c r="C91" s="38"/>
      <c r="D91" s="202" t="s">
        <v>140</v>
      </c>
      <c r="E91" s="38"/>
      <c r="F91" s="203" t="s">
        <v>904</v>
      </c>
      <c r="G91" s="38"/>
      <c r="H91" s="38"/>
      <c r="I91" s="110"/>
      <c r="J91" s="38"/>
      <c r="K91" s="38"/>
      <c r="L91" s="41"/>
      <c r="M91" s="259"/>
      <c r="N91" s="260"/>
      <c r="O91" s="261"/>
      <c r="P91" s="261"/>
      <c r="Q91" s="261"/>
      <c r="R91" s="261"/>
      <c r="S91" s="261"/>
      <c r="T91" s="262"/>
      <c r="U91" s="36"/>
      <c r="V91" s="36"/>
      <c r="W91" s="36"/>
      <c r="X91" s="36"/>
      <c r="Y91" s="36"/>
      <c r="Z91" s="36"/>
      <c r="AA91" s="36"/>
      <c r="AB91" s="36"/>
      <c r="AC91" s="36"/>
      <c r="AD91" s="36"/>
      <c r="AE91" s="36"/>
      <c r="AT91" s="19" t="s">
        <v>140</v>
      </c>
      <c r="AU91" s="19" t="s">
        <v>80</v>
      </c>
    </row>
    <row r="92" spans="1:65" s="2" customFormat="1" ht="6.9" customHeight="1">
      <c r="A92" s="36"/>
      <c r="B92" s="49"/>
      <c r="C92" s="50"/>
      <c r="D92" s="50"/>
      <c r="E92" s="50"/>
      <c r="F92" s="50"/>
      <c r="G92" s="50"/>
      <c r="H92" s="50"/>
      <c r="I92" s="138"/>
      <c r="J92" s="50"/>
      <c r="K92" s="50"/>
      <c r="L92" s="41"/>
      <c r="M92" s="36"/>
      <c r="O92" s="36"/>
      <c r="P92" s="36"/>
      <c r="Q92" s="36"/>
      <c r="R92" s="36"/>
      <c r="S92" s="36"/>
      <c r="T92" s="36"/>
      <c r="U92" s="36"/>
      <c r="V92" s="36"/>
      <c r="W92" s="36"/>
      <c r="X92" s="36"/>
      <c r="Y92" s="36"/>
      <c r="Z92" s="36"/>
      <c r="AA92" s="36"/>
      <c r="AB92" s="36"/>
      <c r="AC92" s="36"/>
      <c r="AD92" s="36"/>
      <c r="AE92" s="36"/>
    </row>
  </sheetData>
  <sheetProtection algorithmName="SHA-512" hashValue="QAg4bT8/6m05WaeH5d43/uCq9fT8KAhKPrODpQ+yilecQqWfdwFtx+ivFqy0/jBtv0wqG0nfRO8oY0Ngeqzamw==" saltValue="gTU0JY/MY8vZwpwRI+mMQ2LOolOs+Vn0YfNAWRmCfPq+TDJKxPrPrL0etanFC4+G7NbXiapcW+eEaECBMO6SFw==" spinCount="100000" sheet="1" objects="1" scenarios="1" formatColumns="0" formatRows="0" autoFilter="0"/>
  <autoFilter ref="C79:K91" xr:uid="{00000000-0009-0000-0000-000002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8"/>
  <sheetViews>
    <sheetView showGridLines="0" zoomScale="110" zoomScaleNormal="110" workbookViewId="0"/>
  </sheetViews>
  <sheetFormatPr defaultRowHeight="10.199999999999999"/>
  <cols>
    <col min="1" max="1" width="8.28515625" style="263" customWidth="1"/>
    <col min="2" max="2" width="1.7109375" style="263" customWidth="1"/>
    <col min="3" max="4" width="5" style="263" customWidth="1"/>
    <col min="5" max="5" width="11.7109375" style="263" customWidth="1"/>
    <col min="6" max="6" width="9.140625" style="263" customWidth="1"/>
    <col min="7" max="7" width="5" style="263" customWidth="1"/>
    <col min="8" max="8" width="77.85546875" style="263" customWidth="1"/>
    <col min="9" max="10" width="20" style="263" customWidth="1"/>
    <col min="11" max="11" width="1.7109375" style="263" customWidth="1"/>
  </cols>
  <sheetData>
    <row r="1" spans="2:11" s="1" customFormat="1" ht="37.5" customHeight="1"/>
    <row r="2" spans="2:11" s="1" customFormat="1" ht="7.5" customHeight="1">
      <c r="B2" s="264"/>
      <c r="C2" s="265"/>
      <c r="D2" s="265"/>
      <c r="E2" s="265"/>
      <c r="F2" s="265"/>
      <c r="G2" s="265"/>
      <c r="H2" s="265"/>
      <c r="I2" s="265"/>
      <c r="J2" s="265"/>
      <c r="K2" s="266"/>
    </row>
    <row r="3" spans="2:11" s="17" customFormat="1" ht="45" customHeight="1">
      <c r="B3" s="267"/>
      <c r="C3" s="722" t="s">
        <v>908</v>
      </c>
      <c r="D3" s="722"/>
      <c r="E3" s="722"/>
      <c r="F3" s="722"/>
      <c r="G3" s="722"/>
      <c r="H3" s="722"/>
      <c r="I3" s="722"/>
      <c r="J3" s="722"/>
      <c r="K3" s="268"/>
    </row>
    <row r="4" spans="2:11" s="1" customFormat="1" ht="25.5" customHeight="1">
      <c r="B4" s="269"/>
      <c r="C4" s="723" t="s">
        <v>909</v>
      </c>
      <c r="D4" s="723"/>
      <c r="E4" s="723"/>
      <c r="F4" s="723"/>
      <c r="G4" s="723"/>
      <c r="H4" s="723"/>
      <c r="I4" s="723"/>
      <c r="J4" s="723"/>
      <c r="K4" s="270"/>
    </row>
    <row r="5" spans="2:11" s="1" customFormat="1" ht="5.25" customHeight="1">
      <c r="B5" s="269"/>
      <c r="C5" s="271"/>
      <c r="D5" s="271"/>
      <c r="E5" s="271"/>
      <c r="F5" s="271"/>
      <c r="G5" s="271"/>
      <c r="H5" s="271"/>
      <c r="I5" s="271"/>
      <c r="J5" s="271"/>
      <c r="K5" s="270"/>
    </row>
    <row r="6" spans="2:11" s="1" customFormat="1" ht="15" customHeight="1">
      <c r="B6" s="269"/>
      <c r="C6" s="721" t="s">
        <v>910</v>
      </c>
      <c r="D6" s="721"/>
      <c r="E6" s="721"/>
      <c r="F6" s="721"/>
      <c r="G6" s="721"/>
      <c r="H6" s="721"/>
      <c r="I6" s="721"/>
      <c r="J6" s="721"/>
      <c r="K6" s="270"/>
    </row>
    <row r="7" spans="2:11" s="1" customFormat="1" ht="15" customHeight="1">
      <c r="B7" s="273"/>
      <c r="C7" s="721" t="s">
        <v>911</v>
      </c>
      <c r="D7" s="721"/>
      <c r="E7" s="721"/>
      <c r="F7" s="721"/>
      <c r="G7" s="721"/>
      <c r="H7" s="721"/>
      <c r="I7" s="721"/>
      <c r="J7" s="721"/>
      <c r="K7" s="270"/>
    </row>
    <row r="8" spans="2:11" s="1" customFormat="1" ht="12.75" customHeight="1">
      <c r="B8" s="273"/>
      <c r="C8" s="272"/>
      <c r="D8" s="272"/>
      <c r="E8" s="272"/>
      <c r="F8" s="272"/>
      <c r="G8" s="272"/>
      <c r="H8" s="272"/>
      <c r="I8" s="272"/>
      <c r="J8" s="272"/>
      <c r="K8" s="270"/>
    </row>
    <row r="9" spans="2:11" s="1" customFormat="1" ht="15" customHeight="1">
      <c r="B9" s="273"/>
      <c r="C9" s="721" t="s">
        <v>912</v>
      </c>
      <c r="D9" s="721"/>
      <c r="E9" s="721"/>
      <c r="F9" s="721"/>
      <c r="G9" s="721"/>
      <c r="H9" s="721"/>
      <c r="I9" s="721"/>
      <c r="J9" s="721"/>
      <c r="K9" s="270"/>
    </row>
    <row r="10" spans="2:11" s="1" customFormat="1" ht="15" customHeight="1">
      <c r="B10" s="273"/>
      <c r="C10" s="272"/>
      <c r="D10" s="721" t="s">
        <v>913</v>
      </c>
      <c r="E10" s="721"/>
      <c r="F10" s="721"/>
      <c r="G10" s="721"/>
      <c r="H10" s="721"/>
      <c r="I10" s="721"/>
      <c r="J10" s="721"/>
      <c r="K10" s="270"/>
    </row>
    <row r="11" spans="2:11" s="1" customFormat="1" ht="15" customHeight="1">
      <c r="B11" s="273"/>
      <c r="C11" s="274"/>
      <c r="D11" s="721" t="s">
        <v>914</v>
      </c>
      <c r="E11" s="721"/>
      <c r="F11" s="721"/>
      <c r="G11" s="721"/>
      <c r="H11" s="721"/>
      <c r="I11" s="721"/>
      <c r="J11" s="721"/>
      <c r="K11" s="270"/>
    </row>
    <row r="12" spans="2:11" s="1" customFormat="1" ht="15" customHeight="1">
      <c r="B12" s="273"/>
      <c r="C12" s="274"/>
      <c r="D12" s="272"/>
      <c r="E12" s="272"/>
      <c r="F12" s="272"/>
      <c r="G12" s="272"/>
      <c r="H12" s="272"/>
      <c r="I12" s="272"/>
      <c r="J12" s="272"/>
      <c r="K12" s="270"/>
    </row>
    <row r="13" spans="2:11" s="1" customFormat="1" ht="15" customHeight="1">
      <c r="B13" s="273"/>
      <c r="C13" s="274"/>
      <c r="D13" s="275" t="s">
        <v>915</v>
      </c>
      <c r="E13" s="272"/>
      <c r="F13" s="272"/>
      <c r="G13" s="272"/>
      <c r="H13" s="272"/>
      <c r="I13" s="272"/>
      <c r="J13" s="272"/>
      <c r="K13" s="270"/>
    </row>
    <row r="14" spans="2:11" s="1" customFormat="1" ht="12.75" customHeight="1">
      <c r="B14" s="273"/>
      <c r="C14" s="274"/>
      <c r="D14" s="274"/>
      <c r="E14" s="274"/>
      <c r="F14" s="274"/>
      <c r="G14" s="274"/>
      <c r="H14" s="274"/>
      <c r="I14" s="274"/>
      <c r="J14" s="274"/>
      <c r="K14" s="270"/>
    </row>
    <row r="15" spans="2:11" s="1" customFormat="1" ht="15" customHeight="1">
      <c r="B15" s="273"/>
      <c r="C15" s="274"/>
      <c r="D15" s="721" t="s">
        <v>916</v>
      </c>
      <c r="E15" s="721"/>
      <c r="F15" s="721"/>
      <c r="G15" s="721"/>
      <c r="H15" s="721"/>
      <c r="I15" s="721"/>
      <c r="J15" s="721"/>
      <c r="K15" s="270"/>
    </row>
    <row r="16" spans="2:11" s="1" customFormat="1" ht="15" customHeight="1">
      <c r="B16" s="273"/>
      <c r="C16" s="274"/>
      <c r="D16" s="721" t="s">
        <v>917</v>
      </c>
      <c r="E16" s="721"/>
      <c r="F16" s="721"/>
      <c r="G16" s="721"/>
      <c r="H16" s="721"/>
      <c r="I16" s="721"/>
      <c r="J16" s="721"/>
      <c r="K16" s="270"/>
    </row>
    <row r="17" spans="2:11" s="1" customFormat="1" ht="15" customHeight="1">
      <c r="B17" s="273"/>
      <c r="C17" s="274"/>
      <c r="D17" s="721" t="s">
        <v>918</v>
      </c>
      <c r="E17" s="721"/>
      <c r="F17" s="721"/>
      <c r="G17" s="721"/>
      <c r="H17" s="721"/>
      <c r="I17" s="721"/>
      <c r="J17" s="721"/>
      <c r="K17" s="270"/>
    </row>
    <row r="18" spans="2:11" s="1" customFormat="1" ht="15" customHeight="1">
      <c r="B18" s="273"/>
      <c r="C18" s="274"/>
      <c r="D18" s="274"/>
      <c r="E18" s="276" t="s">
        <v>79</v>
      </c>
      <c r="F18" s="721" t="s">
        <v>919</v>
      </c>
      <c r="G18" s="721"/>
      <c r="H18" s="721"/>
      <c r="I18" s="721"/>
      <c r="J18" s="721"/>
      <c r="K18" s="270"/>
    </row>
    <row r="19" spans="2:11" s="1" customFormat="1" ht="15" customHeight="1">
      <c r="B19" s="273"/>
      <c r="C19" s="274"/>
      <c r="D19" s="274"/>
      <c r="E19" s="276" t="s">
        <v>920</v>
      </c>
      <c r="F19" s="721" t="s">
        <v>921</v>
      </c>
      <c r="G19" s="721"/>
      <c r="H19" s="721"/>
      <c r="I19" s="721"/>
      <c r="J19" s="721"/>
      <c r="K19" s="270"/>
    </row>
    <row r="20" spans="2:11" s="1" customFormat="1" ht="15" customHeight="1">
      <c r="B20" s="273"/>
      <c r="C20" s="274"/>
      <c r="D20" s="274"/>
      <c r="E20" s="276" t="s">
        <v>922</v>
      </c>
      <c r="F20" s="721" t="s">
        <v>923</v>
      </c>
      <c r="G20" s="721"/>
      <c r="H20" s="721"/>
      <c r="I20" s="721"/>
      <c r="J20" s="721"/>
      <c r="K20" s="270"/>
    </row>
    <row r="21" spans="2:11" s="1" customFormat="1" ht="15" customHeight="1">
      <c r="B21" s="273"/>
      <c r="C21" s="274"/>
      <c r="D21" s="274"/>
      <c r="E21" s="276" t="s">
        <v>85</v>
      </c>
      <c r="F21" s="721" t="s">
        <v>84</v>
      </c>
      <c r="G21" s="721"/>
      <c r="H21" s="721"/>
      <c r="I21" s="721"/>
      <c r="J21" s="721"/>
      <c r="K21" s="270"/>
    </row>
    <row r="22" spans="2:11" s="1" customFormat="1" ht="15" customHeight="1">
      <c r="B22" s="273"/>
      <c r="C22" s="274"/>
      <c r="D22" s="274"/>
      <c r="E22" s="276" t="s">
        <v>924</v>
      </c>
      <c r="F22" s="721" t="s">
        <v>925</v>
      </c>
      <c r="G22" s="721"/>
      <c r="H22" s="721"/>
      <c r="I22" s="721"/>
      <c r="J22" s="721"/>
      <c r="K22" s="270"/>
    </row>
    <row r="23" spans="2:11" s="1" customFormat="1" ht="15" customHeight="1">
      <c r="B23" s="273"/>
      <c r="C23" s="274"/>
      <c r="D23" s="274"/>
      <c r="E23" s="276" t="s">
        <v>926</v>
      </c>
      <c r="F23" s="721" t="s">
        <v>927</v>
      </c>
      <c r="G23" s="721"/>
      <c r="H23" s="721"/>
      <c r="I23" s="721"/>
      <c r="J23" s="721"/>
      <c r="K23" s="270"/>
    </row>
    <row r="24" spans="2:11" s="1" customFormat="1" ht="12.75" customHeight="1">
      <c r="B24" s="273"/>
      <c r="C24" s="274"/>
      <c r="D24" s="274"/>
      <c r="E24" s="274"/>
      <c r="F24" s="274"/>
      <c r="G24" s="274"/>
      <c r="H24" s="274"/>
      <c r="I24" s="274"/>
      <c r="J24" s="274"/>
      <c r="K24" s="270"/>
    </row>
    <row r="25" spans="2:11" s="1" customFormat="1" ht="15" customHeight="1">
      <c r="B25" s="273"/>
      <c r="C25" s="721" t="s">
        <v>928</v>
      </c>
      <c r="D25" s="721"/>
      <c r="E25" s="721"/>
      <c r="F25" s="721"/>
      <c r="G25" s="721"/>
      <c r="H25" s="721"/>
      <c r="I25" s="721"/>
      <c r="J25" s="721"/>
      <c r="K25" s="270"/>
    </row>
    <row r="26" spans="2:11" s="1" customFormat="1" ht="15" customHeight="1">
      <c r="B26" s="273"/>
      <c r="C26" s="721" t="s">
        <v>929</v>
      </c>
      <c r="D26" s="721"/>
      <c r="E26" s="721"/>
      <c r="F26" s="721"/>
      <c r="G26" s="721"/>
      <c r="H26" s="721"/>
      <c r="I26" s="721"/>
      <c r="J26" s="721"/>
      <c r="K26" s="270"/>
    </row>
    <row r="27" spans="2:11" s="1" customFormat="1" ht="15" customHeight="1">
      <c r="B27" s="273"/>
      <c r="C27" s="272"/>
      <c r="D27" s="721" t="s">
        <v>930</v>
      </c>
      <c r="E27" s="721"/>
      <c r="F27" s="721"/>
      <c r="G27" s="721"/>
      <c r="H27" s="721"/>
      <c r="I27" s="721"/>
      <c r="J27" s="721"/>
      <c r="K27" s="270"/>
    </row>
    <row r="28" spans="2:11" s="1" customFormat="1" ht="15" customHeight="1">
      <c r="B28" s="273"/>
      <c r="C28" s="274"/>
      <c r="D28" s="721" t="s">
        <v>931</v>
      </c>
      <c r="E28" s="721"/>
      <c r="F28" s="721"/>
      <c r="G28" s="721"/>
      <c r="H28" s="721"/>
      <c r="I28" s="721"/>
      <c r="J28" s="721"/>
      <c r="K28" s="270"/>
    </row>
    <row r="29" spans="2:11" s="1" customFormat="1" ht="12.75" customHeight="1">
      <c r="B29" s="273"/>
      <c r="C29" s="274"/>
      <c r="D29" s="274"/>
      <c r="E29" s="274"/>
      <c r="F29" s="274"/>
      <c r="G29" s="274"/>
      <c r="H29" s="274"/>
      <c r="I29" s="274"/>
      <c r="J29" s="274"/>
      <c r="K29" s="270"/>
    </row>
    <row r="30" spans="2:11" s="1" customFormat="1" ht="15" customHeight="1">
      <c r="B30" s="273"/>
      <c r="C30" s="274"/>
      <c r="D30" s="721" t="s">
        <v>932</v>
      </c>
      <c r="E30" s="721"/>
      <c r="F30" s="721"/>
      <c r="G30" s="721"/>
      <c r="H30" s="721"/>
      <c r="I30" s="721"/>
      <c r="J30" s="721"/>
      <c r="K30" s="270"/>
    </row>
    <row r="31" spans="2:11" s="1" customFormat="1" ht="15" customHeight="1">
      <c r="B31" s="273"/>
      <c r="C31" s="274"/>
      <c r="D31" s="721" t="s">
        <v>933</v>
      </c>
      <c r="E31" s="721"/>
      <c r="F31" s="721"/>
      <c r="G31" s="721"/>
      <c r="H31" s="721"/>
      <c r="I31" s="721"/>
      <c r="J31" s="721"/>
      <c r="K31" s="270"/>
    </row>
    <row r="32" spans="2:11" s="1" customFormat="1" ht="12.75" customHeight="1">
      <c r="B32" s="273"/>
      <c r="C32" s="274"/>
      <c r="D32" s="274"/>
      <c r="E32" s="274"/>
      <c r="F32" s="274"/>
      <c r="G32" s="274"/>
      <c r="H32" s="274"/>
      <c r="I32" s="274"/>
      <c r="J32" s="274"/>
      <c r="K32" s="270"/>
    </row>
    <row r="33" spans="2:11" s="1" customFormat="1" ht="15" customHeight="1">
      <c r="B33" s="273"/>
      <c r="C33" s="274"/>
      <c r="D33" s="721" t="s">
        <v>934</v>
      </c>
      <c r="E33" s="721"/>
      <c r="F33" s="721"/>
      <c r="G33" s="721"/>
      <c r="H33" s="721"/>
      <c r="I33" s="721"/>
      <c r="J33" s="721"/>
      <c r="K33" s="270"/>
    </row>
    <row r="34" spans="2:11" s="1" customFormat="1" ht="15" customHeight="1">
      <c r="B34" s="273"/>
      <c r="C34" s="274"/>
      <c r="D34" s="721" t="s">
        <v>935</v>
      </c>
      <c r="E34" s="721"/>
      <c r="F34" s="721"/>
      <c r="G34" s="721"/>
      <c r="H34" s="721"/>
      <c r="I34" s="721"/>
      <c r="J34" s="721"/>
      <c r="K34" s="270"/>
    </row>
    <row r="35" spans="2:11" s="1" customFormat="1" ht="15" customHeight="1">
      <c r="B35" s="273"/>
      <c r="C35" s="274"/>
      <c r="D35" s="721" t="s">
        <v>936</v>
      </c>
      <c r="E35" s="721"/>
      <c r="F35" s="721"/>
      <c r="G35" s="721"/>
      <c r="H35" s="721"/>
      <c r="I35" s="721"/>
      <c r="J35" s="721"/>
      <c r="K35" s="270"/>
    </row>
    <row r="36" spans="2:11" s="1" customFormat="1" ht="15" customHeight="1">
      <c r="B36" s="273"/>
      <c r="C36" s="274"/>
      <c r="D36" s="272"/>
      <c r="E36" s="275" t="s">
        <v>116</v>
      </c>
      <c r="F36" s="272"/>
      <c r="G36" s="721" t="s">
        <v>937</v>
      </c>
      <c r="H36" s="721"/>
      <c r="I36" s="721"/>
      <c r="J36" s="721"/>
      <c r="K36" s="270"/>
    </row>
    <row r="37" spans="2:11" s="1" customFormat="1" ht="30.75" customHeight="1">
      <c r="B37" s="273"/>
      <c r="C37" s="274"/>
      <c r="D37" s="272"/>
      <c r="E37" s="275" t="s">
        <v>938</v>
      </c>
      <c r="F37" s="272"/>
      <c r="G37" s="721" t="s">
        <v>939</v>
      </c>
      <c r="H37" s="721"/>
      <c r="I37" s="721"/>
      <c r="J37" s="721"/>
      <c r="K37" s="270"/>
    </row>
    <row r="38" spans="2:11" s="1" customFormat="1" ht="15" customHeight="1">
      <c r="B38" s="273"/>
      <c r="C38" s="274"/>
      <c r="D38" s="272"/>
      <c r="E38" s="275" t="s">
        <v>53</v>
      </c>
      <c r="F38" s="272"/>
      <c r="G38" s="721" t="s">
        <v>940</v>
      </c>
      <c r="H38" s="721"/>
      <c r="I38" s="721"/>
      <c r="J38" s="721"/>
      <c r="K38" s="270"/>
    </row>
    <row r="39" spans="2:11" s="1" customFormat="1" ht="15" customHeight="1">
      <c r="B39" s="273"/>
      <c r="C39" s="274"/>
      <c r="D39" s="272"/>
      <c r="E39" s="275" t="s">
        <v>54</v>
      </c>
      <c r="F39" s="272"/>
      <c r="G39" s="721" t="s">
        <v>941</v>
      </c>
      <c r="H39" s="721"/>
      <c r="I39" s="721"/>
      <c r="J39" s="721"/>
      <c r="K39" s="270"/>
    </row>
    <row r="40" spans="2:11" s="1" customFormat="1" ht="15" customHeight="1">
      <c r="B40" s="273"/>
      <c r="C40" s="274"/>
      <c r="D40" s="272"/>
      <c r="E40" s="275" t="s">
        <v>117</v>
      </c>
      <c r="F40" s="272"/>
      <c r="G40" s="721" t="s">
        <v>942</v>
      </c>
      <c r="H40" s="721"/>
      <c r="I40" s="721"/>
      <c r="J40" s="721"/>
      <c r="K40" s="270"/>
    </row>
    <row r="41" spans="2:11" s="1" customFormat="1" ht="15" customHeight="1">
      <c r="B41" s="273"/>
      <c r="C41" s="274"/>
      <c r="D41" s="272"/>
      <c r="E41" s="275" t="s">
        <v>118</v>
      </c>
      <c r="F41" s="272"/>
      <c r="G41" s="721" t="s">
        <v>943</v>
      </c>
      <c r="H41" s="721"/>
      <c r="I41" s="721"/>
      <c r="J41" s="721"/>
      <c r="K41" s="270"/>
    </row>
    <row r="42" spans="2:11" s="1" customFormat="1" ht="15" customHeight="1">
      <c r="B42" s="273"/>
      <c r="C42" s="274"/>
      <c r="D42" s="272"/>
      <c r="E42" s="275" t="s">
        <v>944</v>
      </c>
      <c r="F42" s="272"/>
      <c r="G42" s="721" t="s">
        <v>945</v>
      </c>
      <c r="H42" s="721"/>
      <c r="I42" s="721"/>
      <c r="J42" s="721"/>
      <c r="K42" s="270"/>
    </row>
    <row r="43" spans="2:11" s="1" customFormat="1" ht="15" customHeight="1">
      <c r="B43" s="273"/>
      <c r="C43" s="274"/>
      <c r="D43" s="272"/>
      <c r="E43" s="275"/>
      <c r="F43" s="272"/>
      <c r="G43" s="721" t="s">
        <v>946</v>
      </c>
      <c r="H43" s="721"/>
      <c r="I43" s="721"/>
      <c r="J43" s="721"/>
      <c r="K43" s="270"/>
    </row>
    <row r="44" spans="2:11" s="1" customFormat="1" ht="15" customHeight="1">
      <c r="B44" s="273"/>
      <c r="C44" s="274"/>
      <c r="D44" s="272"/>
      <c r="E44" s="275" t="s">
        <v>947</v>
      </c>
      <c r="F44" s="272"/>
      <c r="G44" s="721" t="s">
        <v>948</v>
      </c>
      <c r="H44" s="721"/>
      <c r="I44" s="721"/>
      <c r="J44" s="721"/>
      <c r="K44" s="270"/>
    </row>
    <row r="45" spans="2:11" s="1" customFormat="1" ht="15" customHeight="1">
      <c r="B45" s="273"/>
      <c r="C45" s="274"/>
      <c r="D45" s="272"/>
      <c r="E45" s="275" t="s">
        <v>120</v>
      </c>
      <c r="F45" s="272"/>
      <c r="G45" s="721" t="s">
        <v>949</v>
      </c>
      <c r="H45" s="721"/>
      <c r="I45" s="721"/>
      <c r="J45" s="721"/>
      <c r="K45" s="270"/>
    </row>
    <row r="46" spans="2:11" s="1" customFormat="1" ht="12.75" customHeight="1">
      <c r="B46" s="273"/>
      <c r="C46" s="274"/>
      <c r="D46" s="272"/>
      <c r="E46" s="272"/>
      <c r="F46" s="272"/>
      <c r="G46" s="272"/>
      <c r="H46" s="272"/>
      <c r="I46" s="272"/>
      <c r="J46" s="272"/>
      <c r="K46" s="270"/>
    </row>
    <row r="47" spans="2:11" s="1" customFormat="1" ht="15" customHeight="1">
      <c r="B47" s="273"/>
      <c r="C47" s="274"/>
      <c r="D47" s="721" t="s">
        <v>950</v>
      </c>
      <c r="E47" s="721"/>
      <c r="F47" s="721"/>
      <c r="G47" s="721"/>
      <c r="H47" s="721"/>
      <c r="I47" s="721"/>
      <c r="J47" s="721"/>
      <c r="K47" s="270"/>
    </row>
    <row r="48" spans="2:11" s="1" customFormat="1" ht="15" customHeight="1">
      <c r="B48" s="273"/>
      <c r="C48" s="274"/>
      <c r="D48" s="274"/>
      <c r="E48" s="721" t="s">
        <v>951</v>
      </c>
      <c r="F48" s="721"/>
      <c r="G48" s="721"/>
      <c r="H48" s="721"/>
      <c r="I48" s="721"/>
      <c r="J48" s="721"/>
      <c r="K48" s="270"/>
    </row>
    <row r="49" spans="2:11" s="1" customFormat="1" ht="15" customHeight="1">
      <c r="B49" s="273"/>
      <c r="C49" s="274"/>
      <c r="D49" s="274"/>
      <c r="E49" s="721" t="s">
        <v>952</v>
      </c>
      <c r="F49" s="721"/>
      <c r="G49" s="721"/>
      <c r="H49" s="721"/>
      <c r="I49" s="721"/>
      <c r="J49" s="721"/>
      <c r="K49" s="270"/>
    </row>
    <row r="50" spans="2:11" s="1" customFormat="1" ht="15" customHeight="1">
      <c r="B50" s="273"/>
      <c r="C50" s="274"/>
      <c r="D50" s="274"/>
      <c r="E50" s="721" t="s">
        <v>953</v>
      </c>
      <c r="F50" s="721"/>
      <c r="G50" s="721"/>
      <c r="H50" s="721"/>
      <c r="I50" s="721"/>
      <c r="J50" s="721"/>
      <c r="K50" s="270"/>
    </row>
    <row r="51" spans="2:11" s="1" customFormat="1" ht="15" customHeight="1">
      <c r="B51" s="273"/>
      <c r="C51" s="274"/>
      <c r="D51" s="721" t="s">
        <v>954</v>
      </c>
      <c r="E51" s="721"/>
      <c r="F51" s="721"/>
      <c r="G51" s="721"/>
      <c r="H51" s="721"/>
      <c r="I51" s="721"/>
      <c r="J51" s="721"/>
      <c r="K51" s="270"/>
    </row>
    <row r="52" spans="2:11" s="1" customFormat="1" ht="25.5" customHeight="1">
      <c r="B52" s="269"/>
      <c r="C52" s="723" t="s">
        <v>955</v>
      </c>
      <c r="D52" s="723"/>
      <c r="E52" s="723"/>
      <c r="F52" s="723"/>
      <c r="G52" s="723"/>
      <c r="H52" s="723"/>
      <c r="I52" s="723"/>
      <c r="J52" s="723"/>
      <c r="K52" s="270"/>
    </row>
    <row r="53" spans="2:11" s="1" customFormat="1" ht="5.25" customHeight="1">
      <c r="B53" s="269"/>
      <c r="C53" s="271"/>
      <c r="D53" s="271"/>
      <c r="E53" s="271"/>
      <c r="F53" s="271"/>
      <c r="G53" s="271"/>
      <c r="H53" s="271"/>
      <c r="I53" s="271"/>
      <c r="J53" s="271"/>
      <c r="K53" s="270"/>
    </row>
    <row r="54" spans="2:11" s="1" customFormat="1" ht="15" customHeight="1">
      <c r="B54" s="269"/>
      <c r="C54" s="721" t="s">
        <v>956</v>
      </c>
      <c r="D54" s="721"/>
      <c r="E54" s="721"/>
      <c r="F54" s="721"/>
      <c r="G54" s="721"/>
      <c r="H54" s="721"/>
      <c r="I54" s="721"/>
      <c r="J54" s="721"/>
      <c r="K54" s="270"/>
    </row>
    <row r="55" spans="2:11" s="1" customFormat="1" ht="15" customHeight="1">
      <c r="B55" s="269"/>
      <c r="C55" s="721" t="s">
        <v>957</v>
      </c>
      <c r="D55" s="721"/>
      <c r="E55" s="721"/>
      <c r="F55" s="721"/>
      <c r="G55" s="721"/>
      <c r="H55" s="721"/>
      <c r="I55" s="721"/>
      <c r="J55" s="721"/>
      <c r="K55" s="270"/>
    </row>
    <row r="56" spans="2:11" s="1" customFormat="1" ht="12.75" customHeight="1">
      <c r="B56" s="269"/>
      <c r="C56" s="272"/>
      <c r="D56" s="272"/>
      <c r="E56" s="272"/>
      <c r="F56" s="272"/>
      <c r="G56" s="272"/>
      <c r="H56" s="272"/>
      <c r="I56" s="272"/>
      <c r="J56" s="272"/>
      <c r="K56" s="270"/>
    </row>
    <row r="57" spans="2:11" s="1" customFormat="1" ht="15" customHeight="1">
      <c r="B57" s="269"/>
      <c r="C57" s="721" t="s">
        <v>958</v>
      </c>
      <c r="D57" s="721"/>
      <c r="E57" s="721"/>
      <c r="F57" s="721"/>
      <c r="G57" s="721"/>
      <c r="H57" s="721"/>
      <c r="I57" s="721"/>
      <c r="J57" s="721"/>
      <c r="K57" s="270"/>
    </row>
    <row r="58" spans="2:11" s="1" customFormat="1" ht="15" customHeight="1">
      <c r="B58" s="269"/>
      <c r="C58" s="274"/>
      <c r="D58" s="721" t="s">
        <v>959</v>
      </c>
      <c r="E58" s="721"/>
      <c r="F58" s="721"/>
      <c r="G58" s="721"/>
      <c r="H58" s="721"/>
      <c r="I58" s="721"/>
      <c r="J58" s="721"/>
      <c r="K58" s="270"/>
    </row>
    <row r="59" spans="2:11" s="1" customFormat="1" ht="15" customHeight="1">
      <c r="B59" s="269"/>
      <c r="C59" s="274"/>
      <c r="D59" s="721" t="s">
        <v>960</v>
      </c>
      <c r="E59" s="721"/>
      <c r="F59" s="721"/>
      <c r="G59" s="721"/>
      <c r="H59" s="721"/>
      <c r="I59" s="721"/>
      <c r="J59" s="721"/>
      <c r="K59" s="270"/>
    </row>
    <row r="60" spans="2:11" s="1" customFormat="1" ht="15" customHeight="1">
      <c r="B60" s="269"/>
      <c r="C60" s="274"/>
      <c r="D60" s="721" t="s">
        <v>961</v>
      </c>
      <c r="E60" s="721"/>
      <c r="F60" s="721"/>
      <c r="G60" s="721"/>
      <c r="H60" s="721"/>
      <c r="I60" s="721"/>
      <c r="J60" s="721"/>
      <c r="K60" s="270"/>
    </row>
    <row r="61" spans="2:11" s="1" customFormat="1" ht="15" customHeight="1">
      <c r="B61" s="269"/>
      <c r="C61" s="274"/>
      <c r="D61" s="721" t="s">
        <v>962</v>
      </c>
      <c r="E61" s="721"/>
      <c r="F61" s="721"/>
      <c r="G61" s="721"/>
      <c r="H61" s="721"/>
      <c r="I61" s="721"/>
      <c r="J61" s="721"/>
      <c r="K61" s="270"/>
    </row>
    <row r="62" spans="2:11" s="1" customFormat="1" ht="15" customHeight="1">
      <c r="B62" s="269"/>
      <c r="C62" s="274"/>
      <c r="D62" s="725" t="s">
        <v>963</v>
      </c>
      <c r="E62" s="725"/>
      <c r="F62" s="725"/>
      <c r="G62" s="725"/>
      <c r="H62" s="725"/>
      <c r="I62" s="725"/>
      <c r="J62" s="725"/>
      <c r="K62" s="270"/>
    </row>
    <row r="63" spans="2:11" s="1" customFormat="1" ht="15" customHeight="1">
      <c r="B63" s="269"/>
      <c r="C63" s="274"/>
      <c r="D63" s="721" t="s">
        <v>964</v>
      </c>
      <c r="E63" s="721"/>
      <c r="F63" s="721"/>
      <c r="G63" s="721"/>
      <c r="H63" s="721"/>
      <c r="I63" s="721"/>
      <c r="J63" s="721"/>
      <c r="K63" s="270"/>
    </row>
    <row r="64" spans="2:11" s="1" customFormat="1" ht="12.75" customHeight="1">
      <c r="B64" s="269"/>
      <c r="C64" s="274"/>
      <c r="D64" s="274"/>
      <c r="E64" s="277"/>
      <c r="F64" s="274"/>
      <c r="G64" s="274"/>
      <c r="H64" s="274"/>
      <c r="I64" s="274"/>
      <c r="J64" s="274"/>
      <c r="K64" s="270"/>
    </row>
    <row r="65" spans="2:11" s="1" customFormat="1" ht="15" customHeight="1">
      <c r="B65" s="269"/>
      <c r="C65" s="274"/>
      <c r="D65" s="721" t="s">
        <v>965</v>
      </c>
      <c r="E65" s="721"/>
      <c r="F65" s="721"/>
      <c r="G65" s="721"/>
      <c r="H65" s="721"/>
      <c r="I65" s="721"/>
      <c r="J65" s="721"/>
      <c r="K65" s="270"/>
    </row>
    <row r="66" spans="2:11" s="1" customFormat="1" ht="15" customHeight="1">
      <c r="B66" s="269"/>
      <c r="C66" s="274"/>
      <c r="D66" s="725" t="s">
        <v>966</v>
      </c>
      <c r="E66" s="725"/>
      <c r="F66" s="725"/>
      <c r="G66" s="725"/>
      <c r="H66" s="725"/>
      <c r="I66" s="725"/>
      <c r="J66" s="725"/>
      <c r="K66" s="270"/>
    </row>
    <row r="67" spans="2:11" s="1" customFormat="1" ht="15" customHeight="1">
      <c r="B67" s="269"/>
      <c r="C67" s="274"/>
      <c r="D67" s="721" t="s">
        <v>967</v>
      </c>
      <c r="E67" s="721"/>
      <c r="F67" s="721"/>
      <c r="G67" s="721"/>
      <c r="H67" s="721"/>
      <c r="I67" s="721"/>
      <c r="J67" s="721"/>
      <c r="K67" s="270"/>
    </row>
    <row r="68" spans="2:11" s="1" customFormat="1" ht="15" customHeight="1">
      <c r="B68" s="269"/>
      <c r="C68" s="274"/>
      <c r="D68" s="721" t="s">
        <v>968</v>
      </c>
      <c r="E68" s="721"/>
      <c r="F68" s="721"/>
      <c r="G68" s="721"/>
      <c r="H68" s="721"/>
      <c r="I68" s="721"/>
      <c r="J68" s="721"/>
      <c r="K68" s="270"/>
    </row>
    <row r="69" spans="2:11" s="1" customFormat="1" ht="15" customHeight="1">
      <c r="B69" s="269"/>
      <c r="C69" s="274"/>
      <c r="D69" s="721" t="s">
        <v>969</v>
      </c>
      <c r="E69" s="721"/>
      <c r="F69" s="721"/>
      <c r="G69" s="721"/>
      <c r="H69" s="721"/>
      <c r="I69" s="721"/>
      <c r="J69" s="721"/>
      <c r="K69" s="270"/>
    </row>
    <row r="70" spans="2:11" s="1" customFormat="1" ht="15" customHeight="1">
      <c r="B70" s="269"/>
      <c r="C70" s="274"/>
      <c r="D70" s="721" t="s">
        <v>970</v>
      </c>
      <c r="E70" s="721"/>
      <c r="F70" s="721"/>
      <c r="G70" s="721"/>
      <c r="H70" s="721"/>
      <c r="I70" s="721"/>
      <c r="J70" s="721"/>
      <c r="K70" s="270"/>
    </row>
    <row r="71" spans="2:11" s="1" customFormat="1" ht="12.75" customHeight="1">
      <c r="B71" s="278"/>
      <c r="C71" s="279"/>
      <c r="D71" s="279"/>
      <c r="E71" s="279"/>
      <c r="F71" s="279"/>
      <c r="G71" s="279"/>
      <c r="H71" s="279"/>
      <c r="I71" s="279"/>
      <c r="J71" s="279"/>
      <c r="K71" s="280"/>
    </row>
    <row r="72" spans="2:11" s="1" customFormat="1" ht="18.75" customHeight="1">
      <c r="B72" s="281"/>
      <c r="C72" s="281"/>
      <c r="D72" s="281"/>
      <c r="E72" s="281"/>
      <c r="F72" s="281"/>
      <c r="G72" s="281"/>
      <c r="H72" s="281"/>
      <c r="I72" s="281"/>
      <c r="J72" s="281"/>
      <c r="K72" s="282"/>
    </row>
    <row r="73" spans="2:11" s="1" customFormat="1" ht="18.75" customHeight="1">
      <c r="B73" s="282"/>
      <c r="C73" s="282"/>
      <c r="D73" s="282"/>
      <c r="E73" s="282"/>
      <c r="F73" s="282"/>
      <c r="G73" s="282"/>
      <c r="H73" s="282"/>
      <c r="I73" s="282"/>
      <c r="J73" s="282"/>
      <c r="K73" s="282"/>
    </row>
    <row r="74" spans="2:11" s="1" customFormat="1" ht="7.5" customHeight="1">
      <c r="B74" s="283"/>
      <c r="C74" s="284"/>
      <c r="D74" s="284"/>
      <c r="E74" s="284"/>
      <c r="F74" s="284"/>
      <c r="G74" s="284"/>
      <c r="H74" s="284"/>
      <c r="I74" s="284"/>
      <c r="J74" s="284"/>
      <c r="K74" s="285"/>
    </row>
    <row r="75" spans="2:11" s="1" customFormat="1" ht="45" customHeight="1">
      <c r="B75" s="286"/>
      <c r="C75" s="724" t="s">
        <v>971</v>
      </c>
      <c r="D75" s="724"/>
      <c r="E75" s="724"/>
      <c r="F75" s="724"/>
      <c r="G75" s="724"/>
      <c r="H75" s="724"/>
      <c r="I75" s="724"/>
      <c r="J75" s="724"/>
      <c r="K75" s="287"/>
    </row>
    <row r="76" spans="2:11" s="1" customFormat="1" ht="17.25" customHeight="1">
      <c r="B76" s="286"/>
      <c r="C76" s="288" t="s">
        <v>972</v>
      </c>
      <c r="D76" s="288"/>
      <c r="E76" s="288"/>
      <c r="F76" s="288" t="s">
        <v>973</v>
      </c>
      <c r="G76" s="289"/>
      <c r="H76" s="288" t="s">
        <v>54</v>
      </c>
      <c r="I76" s="288" t="s">
        <v>57</v>
      </c>
      <c r="J76" s="288" t="s">
        <v>974</v>
      </c>
      <c r="K76" s="287"/>
    </row>
    <row r="77" spans="2:11" s="1" customFormat="1" ht="17.25" customHeight="1">
      <c r="B77" s="286"/>
      <c r="C77" s="290" t="s">
        <v>975</v>
      </c>
      <c r="D77" s="290"/>
      <c r="E77" s="290"/>
      <c r="F77" s="291" t="s">
        <v>976</v>
      </c>
      <c r="G77" s="292"/>
      <c r="H77" s="290"/>
      <c r="I77" s="290"/>
      <c r="J77" s="290" t="s">
        <v>977</v>
      </c>
      <c r="K77" s="287"/>
    </row>
    <row r="78" spans="2:11" s="1" customFormat="1" ht="5.25" customHeight="1">
      <c r="B78" s="286"/>
      <c r="C78" s="293"/>
      <c r="D78" s="293"/>
      <c r="E78" s="293"/>
      <c r="F78" s="293"/>
      <c r="G78" s="294"/>
      <c r="H78" s="293"/>
      <c r="I78" s="293"/>
      <c r="J78" s="293"/>
      <c r="K78" s="287"/>
    </row>
    <row r="79" spans="2:11" s="1" customFormat="1" ht="15" customHeight="1">
      <c r="B79" s="286"/>
      <c r="C79" s="275" t="s">
        <v>53</v>
      </c>
      <c r="D79" s="293"/>
      <c r="E79" s="293"/>
      <c r="F79" s="295" t="s">
        <v>978</v>
      </c>
      <c r="G79" s="294"/>
      <c r="H79" s="275" t="s">
        <v>979</v>
      </c>
      <c r="I79" s="275" t="s">
        <v>980</v>
      </c>
      <c r="J79" s="275">
        <v>20</v>
      </c>
      <c r="K79" s="287"/>
    </row>
    <row r="80" spans="2:11" s="1" customFormat="1" ht="15" customHeight="1">
      <c r="B80" s="286"/>
      <c r="C80" s="275" t="s">
        <v>981</v>
      </c>
      <c r="D80" s="275"/>
      <c r="E80" s="275"/>
      <c r="F80" s="295" t="s">
        <v>978</v>
      </c>
      <c r="G80" s="294"/>
      <c r="H80" s="275" t="s">
        <v>982</v>
      </c>
      <c r="I80" s="275" t="s">
        <v>980</v>
      </c>
      <c r="J80" s="275">
        <v>120</v>
      </c>
      <c r="K80" s="287"/>
    </row>
    <row r="81" spans="2:11" s="1" customFormat="1" ht="15" customHeight="1">
      <c r="B81" s="296"/>
      <c r="C81" s="275" t="s">
        <v>983</v>
      </c>
      <c r="D81" s="275"/>
      <c r="E81" s="275"/>
      <c r="F81" s="295" t="s">
        <v>984</v>
      </c>
      <c r="G81" s="294"/>
      <c r="H81" s="275" t="s">
        <v>985</v>
      </c>
      <c r="I81" s="275" t="s">
        <v>980</v>
      </c>
      <c r="J81" s="275">
        <v>50</v>
      </c>
      <c r="K81" s="287"/>
    </row>
    <row r="82" spans="2:11" s="1" customFormat="1" ht="15" customHeight="1">
      <c r="B82" s="296"/>
      <c r="C82" s="275" t="s">
        <v>986</v>
      </c>
      <c r="D82" s="275"/>
      <c r="E82" s="275"/>
      <c r="F82" s="295" t="s">
        <v>978</v>
      </c>
      <c r="G82" s="294"/>
      <c r="H82" s="275" t="s">
        <v>987</v>
      </c>
      <c r="I82" s="275" t="s">
        <v>988</v>
      </c>
      <c r="J82" s="275"/>
      <c r="K82" s="287"/>
    </row>
    <row r="83" spans="2:11" s="1" customFormat="1" ht="15" customHeight="1">
      <c r="B83" s="296"/>
      <c r="C83" s="297" t="s">
        <v>989</v>
      </c>
      <c r="D83" s="297"/>
      <c r="E83" s="297"/>
      <c r="F83" s="298" t="s">
        <v>984</v>
      </c>
      <c r="G83" s="297"/>
      <c r="H83" s="297" t="s">
        <v>990</v>
      </c>
      <c r="I83" s="297" t="s">
        <v>980</v>
      </c>
      <c r="J83" s="297">
        <v>15</v>
      </c>
      <c r="K83" s="287"/>
    </row>
    <row r="84" spans="2:11" s="1" customFormat="1" ht="15" customHeight="1">
      <c r="B84" s="296"/>
      <c r="C84" s="297" t="s">
        <v>991</v>
      </c>
      <c r="D84" s="297"/>
      <c r="E84" s="297"/>
      <c r="F84" s="298" t="s">
        <v>984</v>
      </c>
      <c r="G84" s="297"/>
      <c r="H84" s="297" t="s">
        <v>992</v>
      </c>
      <c r="I84" s="297" t="s">
        <v>980</v>
      </c>
      <c r="J84" s="297">
        <v>15</v>
      </c>
      <c r="K84" s="287"/>
    </row>
    <row r="85" spans="2:11" s="1" customFormat="1" ht="15" customHeight="1">
      <c r="B85" s="296"/>
      <c r="C85" s="297" t="s">
        <v>993</v>
      </c>
      <c r="D85" s="297"/>
      <c r="E85" s="297"/>
      <c r="F85" s="298" t="s">
        <v>984</v>
      </c>
      <c r="G85" s="297"/>
      <c r="H85" s="297" t="s">
        <v>994</v>
      </c>
      <c r="I85" s="297" t="s">
        <v>980</v>
      </c>
      <c r="J85" s="297">
        <v>20</v>
      </c>
      <c r="K85" s="287"/>
    </row>
    <row r="86" spans="2:11" s="1" customFormat="1" ht="15" customHeight="1">
      <c r="B86" s="296"/>
      <c r="C86" s="297" t="s">
        <v>995</v>
      </c>
      <c r="D86" s="297"/>
      <c r="E86" s="297"/>
      <c r="F86" s="298" t="s">
        <v>984</v>
      </c>
      <c r="G86" s="297"/>
      <c r="H86" s="297" t="s">
        <v>996</v>
      </c>
      <c r="I86" s="297" t="s">
        <v>980</v>
      </c>
      <c r="J86" s="297">
        <v>20</v>
      </c>
      <c r="K86" s="287"/>
    </row>
    <row r="87" spans="2:11" s="1" customFormat="1" ht="15" customHeight="1">
      <c r="B87" s="296"/>
      <c r="C87" s="275" t="s">
        <v>997</v>
      </c>
      <c r="D87" s="275"/>
      <c r="E87" s="275"/>
      <c r="F87" s="295" t="s">
        <v>984</v>
      </c>
      <c r="G87" s="294"/>
      <c r="H87" s="275" t="s">
        <v>998</v>
      </c>
      <c r="I87" s="275" t="s">
        <v>980</v>
      </c>
      <c r="J87" s="275">
        <v>50</v>
      </c>
      <c r="K87" s="287"/>
    </row>
    <row r="88" spans="2:11" s="1" customFormat="1" ht="15" customHeight="1">
      <c r="B88" s="296"/>
      <c r="C88" s="275" t="s">
        <v>999</v>
      </c>
      <c r="D88" s="275"/>
      <c r="E88" s="275"/>
      <c r="F88" s="295" t="s">
        <v>984</v>
      </c>
      <c r="G88" s="294"/>
      <c r="H88" s="275" t="s">
        <v>1000</v>
      </c>
      <c r="I88" s="275" t="s">
        <v>980</v>
      </c>
      <c r="J88" s="275">
        <v>20</v>
      </c>
      <c r="K88" s="287"/>
    </row>
    <row r="89" spans="2:11" s="1" customFormat="1" ht="15" customHeight="1">
      <c r="B89" s="296"/>
      <c r="C89" s="275" t="s">
        <v>1001</v>
      </c>
      <c r="D89" s="275"/>
      <c r="E89" s="275"/>
      <c r="F89" s="295" t="s">
        <v>984</v>
      </c>
      <c r="G89" s="294"/>
      <c r="H89" s="275" t="s">
        <v>1002</v>
      </c>
      <c r="I89" s="275" t="s">
        <v>980</v>
      </c>
      <c r="J89" s="275">
        <v>20</v>
      </c>
      <c r="K89" s="287"/>
    </row>
    <row r="90" spans="2:11" s="1" customFormat="1" ht="15" customHeight="1">
      <c r="B90" s="296"/>
      <c r="C90" s="275" t="s">
        <v>1003</v>
      </c>
      <c r="D90" s="275"/>
      <c r="E90" s="275"/>
      <c r="F90" s="295" t="s">
        <v>984</v>
      </c>
      <c r="G90" s="294"/>
      <c r="H90" s="275" t="s">
        <v>1004</v>
      </c>
      <c r="I90" s="275" t="s">
        <v>980</v>
      </c>
      <c r="J90" s="275">
        <v>50</v>
      </c>
      <c r="K90" s="287"/>
    </row>
    <row r="91" spans="2:11" s="1" customFormat="1" ht="15" customHeight="1">
      <c r="B91" s="296"/>
      <c r="C91" s="275" t="s">
        <v>1005</v>
      </c>
      <c r="D91" s="275"/>
      <c r="E91" s="275"/>
      <c r="F91" s="295" t="s">
        <v>984</v>
      </c>
      <c r="G91" s="294"/>
      <c r="H91" s="275" t="s">
        <v>1005</v>
      </c>
      <c r="I91" s="275" t="s">
        <v>980</v>
      </c>
      <c r="J91" s="275">
        <v>50</v>
      </c>
      <c r="K91" s="287"/>
    </row>
    <row r="92" spans="2:11" s="1" customFormat="1" ht="15" customHeight="1">
      <c r="B92" s="296"/>
      <c r="C92" s="275" t="s">
        <v>1006</v>
      </c>
      <c r="D92" s="275"/>
      <c r="E92" s="275"/>
      <c r="F92" s="295" t="s">
        <v>984</v>
      </c>
      <c r="G92" s="294"/>
      <c r="H92" s="275" t="s">
        <v>1007</v>
      </c>
      <c r="I92" s="275" t="s">
        <v>980</v>
      </c>
      <c r="J92" s="275">
        <v>255</v>
      </c>
      <c r="K92" s="287"/>
    </row>
    <row r="93" spans="2:11" s="1" customFormat="1" ht="15" customHeight="1">
      <c r="B93" s="296"/>
      <c r="C93" s="275" t="s">
        <v>1008</v>
      </c>
      <c r="D93" s="275"/>
      <c r="E93" s="275"/>
      <c r="F93" s="295" t="s">
        <v>978</v>
      </c>
      <c r="G93" s="294"/>
      <c r="H93" s="275" t="s">
        <v>1009</v>
      </c>
      <c r="I93" s="275" t="s">
        <v>1010</v>
      </c>
      <c r="J93" s="275"/>
      <c r="K93" s="287"/>
    </row>
    <row r="94" spans="2:11" s="1" customFormat="1" ht="15" customHeight="1">
      <c r="B94" s="296"/>
      <c r="C94" s="275" t="s">
        <v>1011</v>
      </c>
      <c r="D94" s="275"/>
      <c r="E94" s="275"/>
      <c r="F94" s="295" t="s">
        <v>978</v>
      </c>
      <c r="G94" s="294"/>
      <c r="H94" s="275" t="s">
        <v>1012</v>
      </c>
      <c r="I94" s="275" t="s">
        <v>1013</v>
      </c>
      <c r="J94" s="275"/>
      <c r="K94" s="287"/>
    </row>
    <row r="95" spans="2:11" s="1" customFormat="1" ht="15" customHeight="1">
      <c r="B95" s="296"/>
      <c r="C95" s="275" t="s">
        <v>1014</v>
      </c>
      <c r="D95" s="275"/>
      <c r="E95" s="275"/>
      <c r="F95" s="295" t="s">
        <v>978</v>
      </c>
      <c r="G95" s="294"/>
      <c r="H95" s="275" t="s">
        <v>1014</v>
      </c>
      <c r="I95" s="275" t="s">
        <v>1013</v>
      </c>
      <c r="J95" s="275"/>
      <c r="K95" s="287"/>
    </row>
    <row r="96" spans="2:11" s="1" customFormat="1" ht="15" customHeight="1">
      <c r="B96" s="296"/>
      <c r="C96" s="275" t="s">
        <v>38</v>
      </c>
      <c r="D96" s="275"/>
      <c r="E96" s="275"/>
      <c r="F96" s="295" t="s">
        <v>978</v>
      </c>
      <c r="G96" s="294"/>
      <c r="H96" s="275" t="s">
        <v>1015</v>
      </c>
      <c r="I96" s="275" t="s">
        <v>1013</v>
      </c>
      <c r="J96" s="275"/>
      <c r="K96" s="287"/>
    </row>
    <row r="97" spans="2:11" s="1" customFormat="1" ht="15" customHeight="1">
      <c r="B97" s="296"/>
      <c r="C97" s="275" t="s">
        <v>48</v>
      </c>
      <c r="D97" s="275"/>
      <c r="E97" s="275"/>
      <c r="F97" s="295" t="s">
        <v>978</v>
      </c>
      <c r="G97" s="294"/>
      <c r="H97" s="275" t="s">
        <v>1016</v>
      </c>
      <c r="I97" s="275" t="s">
        <v>1013</v>
      </c>
      <c r="J97" s="275"/>
      <c r="K97" s="287"/>
    </row>
    <row r="98" spans="2:11" s="1" customFormat="1" ht="15" customHeight="1">
      <c r="B98" s="299"/>
      <c r="C98" s="300"/>
      <c r="D98" s="300"/>
      <c r="E98" s="300"/>
      <c r="F98" s="300"/>
      <c r="G98" s="300"/>
      <c r="H98" s="300"/>
      <c r="I98" s="300"/>
      <c r="J98" s="300"/>
      <c r="K98" s="301"/>
    </row>
    <row r="99" spans="2:11" s="1" customFormat="1" ht="18.75" customHeight="1">
      <c r="B99" s="302"/>
      <c r="C99" s="303"/>
      <c r="D99" s="303"/>
      <c r="E99" s="303"/>
      <c r="F99" s="303"/>
      <c r="G99" s="303"/>
      <c r="H99" s="303"/>
      <c r="I99" s="303"/>
      <c r="J99" s="303"/>
      <c r="K99" s="302"/>
    </row>
    <row r="100" spans="2:11" s="1" customFormat="1" ht="18.75" customHeight="1">
      <c r="B100" s="282"/>
      <c r="C100" s="282"/>
      <c r="D100" s="282"/>
      <c r="E100" s="282"/>
      <c r="F100" s="282"/>
      <c r="G100" s="282"/>
      <c r="H100" s="282"/>
      <c r="I100" s="282"/>
      <c r="J100" s="282"/>
      <c r="K100" s="282"/>
    </row>
    <row r="101" spans="2:11" s="1" customFormat="1" ht="7.5" customHeight="1">
      <c r="B101" s="283"/>
      <c r="C101" s="284"/>
      <c r="D101" s="284"/>
      <c r="E101" s="284"/>
      <c r="F101" s="284"/>
      <c r="G101" s="284"/>
      <c r="H101" s="284"/>
      <c r="I101" s="284"/>
      <c r="J101" s="284"/>
      <c r="K101" s="285"/>
    </row>
    <row r="102" spans="2:11" s="1" customFormat="1" ht="45" customHeight="1">
      <c r="B102" s="286"/>
      <c r="C102" s="724" t="s">
        <v>1017</v>
      </c>
      <c r="D102" s="724"/>
      <c r="E102" s="724"/>
      <c r="F102" s="724"/>
      <c r="G102" s="724"/>
      <c r="H102" s="724"/>
      <c r="I102" s="724"/>
      <c r="J102" s="724"/>
      <c r="K102" s="287"/>
    </row>
    <row r="103" spans="2:11" s="1" customFormat="1" ht="17.25" customHeight="1">
      <c r="B103" s="286"/>
      <c r="C103" s="288" t="s">
        <v>972</v>
      </c>
      <c r="D103" s="288"/>
      <c r="E103" s="288"/>
      <c r="F103" s="288" t="s">
        <v>973</v>
      </c>
      <c r="G103" s="289"/>
      <c r="H103" s="288" t="s">
        <v>54</v>
      </c>
      <c r="I103" s="288" t="s">
        <v>57</v>
      </c>
      <c r="J103" s="288" t="s">
        <v>974</v>
      </c>
      <c r="K103" s="287"/>
    </row>
    <row r="104" spans="2:11" s="1" customFormat="1" ht="17.25" customHeight="1">
      <c r="B104" s="286"/>
      <c r="C104" s="290" t="s">
        <v>975</v>
      </c>
      <c r="D104" s="290"/>
      <c r="E104" s="290"/>
      <c r="F104" s="291" t="s">
        <v>976</v>
      </c>
      <c r="G104" s="292"/>
      <c r="H104" s="290"/>
      <c r="I104" s="290"/>
      <c r="J104" s="290" t="s">
        <v>977</v>
      </c>
      <c r="K104" s="287"/>
    </row>
    <row r="105" spans="2:11" s="1" customFormat="1" ht="5.25" customHeight="1">
      <c r="B105" s="286"/>
      <c r="C105" s="288"/>
      <c r="D105" s="288"/>
      <c r="E105" s="288"/>
      <c r="F105" s="288"/>
      <c r="G105" s="304"/>
      <c r="H105" s="288"/>
      <c r="I105" s="288"/>
      <c r="J105" s="288"/>
      <c r="K105" s="287"/>
    </row>
    <row r="106" spans="2:11" s="1" customFormat="1" ht="15" customHeight="1">
      <c r="B106" s="286"/>
      <c r="C106" s="275" t="s">
        <v>53</v>
      </c>
      <c r="D106" s="293"/>
      <c r="E106" s="293"/>
      <c r="F106" s="295" t="s">
        <v>978</v>
      </c>
      <c r="G106" s="304"/>
      <c r="H106" s="275" t="s">
        <v>1018</v>
      </c>
      <c r="I106" s="275" t="s">
        <v>980</v>
      </c>
      <c r="J106" s="275">
        <v>20</v>
      </c>
      <c r="K106" s="287"/>
    </row>
    <row r="107" spans="2:11" s="1" customFormat="1" ht="15" customHeight="1">
      <c r="B107" s="286"/>
      <c r="C107" s="275" t="s">
        <v>981</v>
      </c>
      <c r="D107" s="275"/>
      <c r="E107" s="275"/>
      <c r="F107" s="295" t="s">
        <v>978</v>
      </c>
      <c r="G107" s="275"/>
      <c r="H107" s="275" t="s">
        <v>1018</v>
      </c>
      <c r="I107" s="275" t="s">
        <v>980</v>
      </c>
      <c r="J107" s="275">
        <v>120</v>
      </c>
      <c r="K107" s="287"/>
    </row>
    <row r="108" spans="2:11" s="1" customFormat="1" ht="15" customHeight="1">
      <c r="B108" s="296"/>
      <c r="C108" s="275" t="s">
        <v>983</v>
      </c>
      <c r="D108" s="275"/>
      <c r="E108" s="275"/>
      <c r="F108" s="295" t="s">
        <v>984</v>
      </c>
      <c r="G108" s="275"/>
      <c r="H108" s="275" t="s">
        <v>1018</v>
      </c>
      <c r="I108" s="275" t="s">
        <v>980</v>
      </c>
      <c r="J108" s="275">
        <v>50</v>
      </c>
      <c r="K108" s="287"/>
    </row>
    <row r="109" spans="2:11" s="1" customFormat="1" ht="15" customHeight="1">
      <c r="B109" s="296"/>
      <c r="C109" s="275" t="s">
        <v>986</v>
      </c>
      <c r="D109" s="275"/>
      <c r="E109" s="275"/>
      <c r="F109" s="295" t="s">
        <v>978</v>
      </c>
      <c r="G109" s="275"/>
      <c r="H109" s="275" t="s">
        <v>1018</v>
      </c>
      <c r="I109" s="275" t="s">
        <v>988</v>
      </c>
      <c r="J109" s="275"/>
      <c r="K109" s="287"/>
    </row>
    <row r="110" spans="2:11" s="1" customFormat="1" ht="15" customHeight="1">
      <c r="B110" s="296"/>
      <c r="C110" s="275" t="s">
        <v>997</v>
      </c>
      <c r="D110" s="275"/>
      <c r="E110" s="275"/>
      <c r="F110" s="295" t="s">
        <v>984</v>
      </c>
      <c r="G110" s="275"/>
      <c r="H110" s="275" t="s">
        <v>1018</v>
      </c>
      <c r="I110" s="275" t="s">
        <v>980</v>
      </c>
      <c r="J110" s="275">
        <v>50</v>
      </c>
      <c r="K110" s="287"/>
    </row>
    <row r="111" spans="2:11" s="1" customFormat="1" ht="15" customHeight="1">
      <c r="B111" s="296"/>
      <c r="C111" s="275" t="s">
        <v>1005</v>
      </c>
      <c r="D111" s="275"/>
      <c r="E111" s="275"/>
      <c r="F111" s="295" t="s">
        <v>984</v>
      </c>
      <c r="G111" s="275"/>
      <c r="H111" s="275" t="s">
        <v>1018</v>
      </c>
      <c r="I111" s="275" t="s">
        <v>980</v>
      </c>
      <c r="J111" s="275">
        <v>50</v>
      </c>
      <c r="K111" s="287"/>
    </row>
    <row r="112" spans="2:11" s="1" customFormat="1" ht="15" customHeight="1">
      <c r="B112" s="296"/>
      <c r="C112" s="275" t="s">
        <v>1003</v>
      </c>
      <c r="D112" s="275"/>
      <c r="E112" s="275"/>
      <c r="F112" s="295" t="s">
        <v>984</v>
      </c>
      <c r="G112" s="275"/>
      <c r="H112" s="275" t="s">
        <v>1018</v>
      </c>
      <c r="I112" s="275" t="s">
        <v>980</v>
      </c>
      <c r="J112" s="275">
        <v>50</v>
      </c>
      <c r="K112" s="287"/>
    </row>
    <row r="113" spans="2:11" s="1" customFormat="1" ht="15" customHeight="1">
      <c r="B113" s="296"/>
      <c r="C113" s="275" t="s">
        <v>53</v>
      </c>
      <c r="D113" s="275"/>
      <c r="E113" s="275"/>
      <c r="F113" s="295" t="s">
        <v>978</v>
      </c>
      <c r="G113" s="275"/>
      <c r="H113" s="275" t="s">
        <v>1019</v>
      </c>
      <c r="I113" s="275" t="s">
        <v>980</v>
      </c>
      <c r="J113" s="275">
        <v>20</v>
      </c>
      <c r="K113" s="287"/>
    </row>
    <row r="114" spans="2:11" s="1" customFormat="1" ht="15" customHeight="1">
      <c r="B114" s="296"/>
      <c r="C114" s="275" t="s">
        <v>1020</v>
      </c>
      <c r="D114" s="275"/>
      <c r="E114" s="275"/>
      <c r="F114" s="295" t="s">
        <v>978</v>
      </c>
      <c r="G114" s="275"/>
      <c r="H114" s="275" t="s">
        <v>1021</v>
      </c>
      <c r="I114" s="275" t="s">
        <v>980</v>
      </c>
      <c r="J114" s="275">
        <v>120</v>
      </c>
      <c r="K114" s="287"/>
    </row>
    <row r="115" spans="2:11" s="1" customFormat="1" ht="15" customHeight="1">
      <c r="B115" s="296"/>
      <c r="C115" s="275" t="s">
        <v>38</v>
      </c>
      <c r="D115" s="275"/>
      <c r="E115" s="275"/>
      <c r="F115" s="295" t="s">
        <v>978</v>
      </c>
      <c r="G115" s="275"/>
      <c r="H115" s="275" t="s">
        <v>1022</v>
      </c>
      <c r="I115" s="275" t="s">
        <v>1013</v>
      </c>
      <c r="J115" s="275"/>
      <c r="K115" s="287"/>
    </row>
    <row r="116" spans="2:11" s="1" customFormat="1" ht="15" customHeight="1">
      <c r="B116" s="296"/>
      <c r="C116" s="275" t="s">
        <v>48</v>
      </c>
      <c r="D116" s="275"/>
      <c r="E116" s="275"/>
      <c r="F116" s="295" t="s">
        <v>978</v>
      </c>
      <c r="G116" s="275"/>
      <c r="H116" s="275" t="s">
        <v>1023</v>
      </c>
      <c r="I116" s="275" t="s">
        <v>1013</v>
      </c>
      <c r="J116" s="275"/>
      <c r="K116" s="287"/>
    </row>
    <row r="117" spans="2:11" s="1" customFormat="1" ht="15" customHeight="1">
      <c r="B117" s="296"/>
      <c r="C117" s="275" t="s">
        <v>57</v>
      </c>
      <c r="D117" s="275"/>
      <c r="E117" s="275"/>
      <c r="F117" s="295" t="s">
        <v>978</v>
      </c>
      <c r="G117" s="275"/>
      <c r="H117" s="275" t="s">
        <v>1024</v>
      </c>
      <c r="I117" s="275" t="s">
        <v>1025</v>
      </c>
      <c r="J117" s="275"/>
      <c r="K117" s="287"/>
    </row>
    <row r="118" spans="2:11" s="1" customFormat="1" ht="15" customHeight="1">
      <c r="B118" s="299"/>
      <c r="C118" s="305"/>
      <c r="D118" s="305"/>
      <c r="E118" s="305"/>
      <c r="F118" s="305"/>
      <c r="G118" s="305"/>
      <c r="H118" s="305"/>
      <c r="I118" s="305"/>
      <c r="J118" s="305"/>
      <c r="K118" s="301"/>
    </row>
    <row r="119" spans="2:11" s="1" customFormat="1" ht="18.75" customHeight="1">
      <c r="B119" s="306"/>
      <c r="C119" s="272"/>
      <c r="D119" s="272"/>
      <c r="E119" s="272"/>
      <c r="F119" s="307"/>
      <c r="G119" s="272"/>
      <c r="H119" s="272"/>
      <c r="I119" s="272"/>
      <c r="J119" s="272"/>
      <c r="K119" s="306"/>
    </row>
    <row r="120" spans="2:11" s="1" customFormat="1" ht="18.75" customHeight="1">
      <c r="B120" s="282"/>
      <c r="C120" s="282"/>
      <c r="D120" s="282"/>
      <c r="E120" s="282"/>
      <c r="F120" s="282"/>
      <c r="G120" s="282"/>
      <c r="H120" s="282"/>
      <c r="I120" s="282"/>
      <c r="J120" s="282"/>
      <c r="K120" s="282"/>
    </row>
    <row r="121" spans="2:11" s="1" customFormat="1" ht="7.5" customHeight="1">
      <c r="B121" s="308"/>
      <c r="C121" s="309"/>
      <c r="D121" s="309"/>
      <c r="E121" s="309"/>
      <c r="F121" s="309"/>
      <c r="G121" s="309"/>
      <c r="H121" s="309"/>
      <c r="I121" s="309"/>
      <c r="J121" s="309"/>
      <c r="K121" s="310"/>
    </row>
    <row r="122" spans="2:11" s="1" customFormat="1" ht="45" customHeight="1">
      <c r="B122" s="311"/>
      <c r="C122" s="722" t="s">
        <v>1026</v>
      </c>
      <c r="D122" s="722"/>
      <c r="E122" s="722"/>
      <c r="F122" s="722"/>
      <c r="G122" s="722"/>
      <c r="H122" s="722"/>
      <c r="I122" s="722"/>
      <c r="J122" s="722"/>
      <c r="K122" s="312"/>
    </row>
    <row r="123" spans="2:11" s="1" customFormat="1" ht="17.25" customHeight="1">
      <c r="B123" s="313"/>
      <c r="C123" s="288" t="s">
        <v>972</v>
      </c>
      <c r="D123" s="288"/>
      <c r="E123" s="288"/>
      <c r="F123" s="288" t="s">
        <v>973</v>
      </c>
      <c r="G123" s="289"/>
      <c r="H123" s="288" t="s">
        <v>54</v>
      </c>
      <c r="I123" s="288" t="s">
        <v>57</v>
      </c>
      <c r="J123" s="288" t="s">
        <v>974</v>
      </c>
      <c r="K123" s="314"/>
    </row>
    <row r="124" spans="2:11" s="1" customFormat="1" ht="17.25" customHeight="1">
      <c r="B124" s="313"/>
      <c r="C124" s="290" t="s">
        <v>975</v>
      </c>
      <c r="D124" s="290"/>
      <c r="E124" s="290"/>
      <c r="F124" s="291" t="s">
        <v>976</v>
      </c>
      <c r="G124" s="292"/>
      <c r="H124" s="290"/>
      <c r="I124" s="290"/>
      <c r="J124" s="290" t="s">
        <v>977</v>
      </c>
      <c r="K124" s="314"/>
    </row>
    <row r="125" spans="2:11" s="1" customFormat="1" ht="5.25" customHeight="1">
      <c r="B125" s="315"/>
      <c r="C125" s="293"/>
      <c r="D125" s="293"/>
      <c r="E125" s="293"/>
      <c r="F125" s="293"/>
      <c r="G125" s="275"/>
      <c r="H125" s="293"/>
      <c r="I125" s="293"/>
      <c r="J125" s="293"/>
      <c r="K125" s="316"/>
    </row>
    <row r="126" spans="2:11" s="1" customFormat="1" ht="15" customHeight="1">
      <c r="B126" s="315"/>
      <c r="C126" s="275" t="s">
        <v>981</v>
      </c>
      <c r="D126" s="293"/>
      <c r="E126" s="293"/>
      <c r="F126" s="295" t="s">
        <v>978</v>
      </c>
      <c r="G126" s="275"/>
      <c r="H126" s="275" t="s">
        <v>1018</v>
      </c>
      <c r="I126" s="275" t="s">
        <v>980</v>
      </c>
      <c r="J126" s="275">
        <v>120</v>
      </c>
      <c r="K126" s="317"/>
    </row>
    <row r="127" spans="2:11" s="1" customFormat="1" ht="15" customHeight="1">
      <c r="B127" s="315"/>
      <c r="C127" s="275" t="s">
        <v>1027</v>
      </c>
      <c r="D127" s="275"/>
      <c r="E127" s="275"/>
      <c r="F127" s="295" t="s">
        <v>978</v>
      </c>
      <c r="G127" s="275"/>
      <c r="H127" s="275" t="s">
        <v>1028</v>
      </c>
      <c r="I127" s="275" t="s">
        <v>980</v>
      </c>
      <c r="J127" s="275" t="s">
        <v>1029</v>
      </c>
      <c r="K127" s="317"/>
    </row>
    <row r="128" spans="2:11" s="1" customFormat="1" ht="15" customHeight="1">
      <c r="B128" s="315"/>
      <c r="C128" s="275" t="s">
        <v>926</v>
      </c>
      <c r="D128" s="275"/>
      <c r="E128" s="275"/>
      <c r="F128" s="295" t="s">
        <v>978</v>
      </c>
      <c r="G128" s="275"/>
      <c r="H128" s="275" t="s">
        <v>1030</v>
      </c>
      <c r="I128" s="275" t="s">
        <v>980</v>
      </c>
      <c r="J128" s="275" t="s">
        <v>1029</v>
      </c>
      <c r="K128" s="317"/>
    </row>
    <row r="129" spans="2:11" s="1" customFormat="1" ht="15" customHeight="1">
      <c r="B129" s="315"/>
      <c r="C129" s="275" t="s">
        <v>989</v>
      </c>
      <c r="D129" s="275"/>
      <c r="E129" s="275"/>
      <c r="F129" s="295" t="s">
        <v>984</v>
      </c>
      <c r="G129" s="275"/>
      <c r="H129" s="275" t="s">
        <v>990</v>
      </c>
      <c r="I129" s="275" t="s">
        <v>980</v>
      </c>
      <c r="J129" s="275">
        <v>15</v>
      </c>
      <c r="K129" s="317"/>
    </row>
    <row r="130" spans="2:11" s="1" customFormat="1" ht="15" customHeight="1">
      <c r="B130" s="315"/>
      <c r="C130" s="297" t="s">
        <v>991</v>
      </c>
      <c r="D130" s="297"/>
      <c r="E130" s="297"/>
      <c r="F130" s="298" t="s">
        <v>984</v>
      </c>
      <c r="G130" s="297"/>
      <c r="H130" s="297" t="s">
        <v>992</v>
      </c>
      <c r="I130" s="297" t="s">
        <v>980</v>
      </c>
      <c r="J130" s="297">
        <v>15</v>
      </c>
      <c r="K130" s="317"/>
    </row>
    <row r="131" spans="2:11" s="1" customFormat="1" ht="15" customHeight="1">
      <c r="B131" s="315"/>
      <c r="C131" s="297" t="s">
        <v>993</v>
      </c>
      <c r="D131" s="297"/>
      <c r="E131" s="297"/>
      <c r="F131" s="298" t="s">
        <v>984</v>
      </c>
      <c r="G131" s="297"/>
      <c r="H131" s="297" t="s">
        <v>994</v>
      </c>
      <c r="I131" s="297" t="s">
        <v>980</v>
      </c>
      <c r="J131" s="297">
        <v>20</v>
      </c>
      <c r="K131" s="317"/>
    </row>
    <row r="132" spans="2:11" s="1" customFormat="1" ht="15" customHeight="1">
      <c r="B132" s="315"/>
      <c r="C132" s="297" t="s">
        <v>995</v>
      </c>
      <c r="D132" s="297"/>
      <c r="E132" s="297"/>
      <c r="F132" s="298" t="s">
        <v>984</v>
      </c>
      <c r="G132" s="297"/>
      <c r="H132" s="297" t="s">
        <v>996</v>
      </c>
      <c r="I132" s="297" t="s">
        <v>980</v>
      </c>
      <c r="J132" s="297">
        <v>20</v>
      </c>
      <c r="K132" s="317"/>
    </row>
    <row r="133" spans="2:11" s="1" customFormat="1" ht="15" customHeight="1">
      <c r="B133" s="315"/>
      <c r="C133" s="275" t="s">
        <v>983</v>
      </c>
      <c r="D133" s="275"/>
      <c r="E133" s="275"/>
      <c r="F133" s="295" t="s">
        <v>984</v>
      </c>
      <c r="G133" s="275"/>
      <c r="H133" s="275" t="s">
        <v>1018</v>
      </c>
      <c r="I133" s="275" t="s">
        <v>980</v>
      </c>
      <c r="J133" s="275">
        <v>50</v>
      </c>
      <c r="K133" s="317"/>
    </row>
    <row r="134" spans="2:11" s="1" customFormat="1" ht="15" customHeight="1">
      <c r="B134" s="315"/>
      <c r="C134" s="275" t="s">
        <v>997</v>
      </c>
      <c r="D134" s="275"/>
      <c r="E134" s="275"/>
      <c r="F134" s="295" t="s">
        <v>984</v>
      </c>
      <c r="G134" s="275"/>
      <c r="H134" s="275" t="s">
        <v>1018</v>
      </c>
      <c r="I134" s="275" t="s">
        <v>980</v>
      </c>
      <c r="J134" s="275">
        <v>50</v>
      </c>
      <c r="K134" s="317"/>
    </row>
    <row r="135" spans="2:11" s="1" customFormat="1" ht="15" customHeight="1">
      <c r="B135" s="315"/>
      <c r="C135" s="275" t="s">
        <v>1003</v>
      </c>
      <c r="D135" s="275"/>
      <c r="E135" s="275"/>
      <c r="F135" s="295" t="s">
        <v>984</v>
      </c>
      <c r="G135" s="275"/>
      <c r="H135" s="275" t="s">
        <v>1018</v>
      </c>
      <c r="I135" s="275" t="s">
        <v>980</v>
      </c>
      <c r="J135" s="275">
        <v>50</v>
      </c>
      <c r="K135" s="317"/>
    </row>
    <row r="136" spans="2:11" s="1" customFormat="1" ht="15" customHeight="1">
      <c r="B136" s="315"/>
      <c r="C136" s="275" t="s">
        <v>1005</v>
      </c>
      <c r="D136" s="275"/>
      <c r="E136" s="275"/>
      <c r="F136" s="295" t="s">
        <v>984</v>
      </c>
      <c r="G136" s="275"/>
      <c r="H136" s="275" t="s">
        <v>1018</v>
      </c>
      <c r="I136" s="275" t="s">
        <v>980</v>
      </c>
      <c r="J136" s="275">
        <v>50</v>
      </c>
      <c r="K136" s="317"/>
    </row>
    <row r="137" spans="2:11" s="1" customFormat="1" ht="15" customHeight="1">
      <c r="B137" s="315"/>
      <c r="C137" s="275" t="s">
        <v>1006</v>
      </c>
      <c r="D137" s="275"/>
      <c r="E137" s="275"/>
      <c r="F137" s="295" t="s">
        <v>984</v>
      </c>
      <c r="G137" s="275"/>
      <c r="H137" s="275" t="s">
        <v>1031</v>
      </c>
      <c r="I137" s="275" t="s">
        <v>980</v>
      </c>
      <c r="J137" s="275">
        <v>255</v>
      </c>
      <c r="K137" s="317"/>
    </row>
    <row r="138" spans="2:11" s="1" customFormat="1" ht="15" customHeight="1">
      <c r="B138" s="315"/>
      <c r="C138" s="275" t="s">
        <v>1008</v>
      </c>
      <c r="D138" s="275"/>
      <c r="E138" s="275"/>
      <c r="F138" s="295" t="s">
        <v>978</v>
      </c>
      <c r="G138" s="275"/>
      <c r="H138" s="275" t="s">
        <v>1032</v>
      </c>
      <c r="I138" s="275" t="s">
        <v>1010</v>
      </c>
      <c r="J138" s="275"/>
      <c r="K138" s="317"/>
    </row>
    <row r="139" spans="2:11" s="1" customFormat="1" ht="15" customHeight="1">
      <c r="B139" s="315"/>
      <c r="C139" s="275" t="s">
        <v>1011</v>
      </c>
      <c r="D139" s="275"/>
      <c r="E139" s="275"/>
      <c r="F139" s="295" t="s">
        <v>978</v>
      </c>
      <c r="G139" s="275"/>
      <c r="H139" s="275" t="s">
        <v>1033</v>
      </c>
      <c r="I139" s="275" t="s">
        <v>1013</v>
      </c>
      <c r="J139" s="275"/>
      <c r="K139" s="317"/>
    </row>
    <row r="140" spans="2:11" s="1" customFormat="1" ht="15" customHeight="1">
      <c r="B140" s="315"/>
      <c r="C140" s="275" t="s">
        <v>1014</v>
      </c>
      <c r="D140" s="275"/>
      <c r="E140" s="275"/>
      <c r="F140" s="295" t="s">
        <v>978</v>
      </c>
      <c r="G140" s="275"/>
      <c r="H140" s="275" t="s">
        <v>1014</v>
      </c>
      <c r="I140" s="275" t="s">
        <v>1013</v>
      </c>
      <c r="J140" s="275"/>
      <c r="K140" s="317"/>
    </row>
    <row r="141" spans="2:11" s="1" customFormat="1" ht="15" customHeight="1">
      <c r="B141" s="315"/>
      <c r="C141" s="275" t="s">
        <v>38</v>
      </c>
      <c r="D141" s="275"/>
      <c r="E141" s="275"/>
      <c r="F141" s="295" t="s">
        <v>978</v>
      </c>
      <c r="G141" s="275"/>
      <c r="H141" s="275" t="s">
        <v>1034</v>
      </c>
      <c r="I141" s="275" t="s">
        <v>1013</v>
      </c>
      <c r="J141" s="275"/>
      <c r="K141" s="317"/>
    </row>
    <row r="142" spans="2:11" s="1" customFormat="1" ht="15" customHeight="1">
      <c r="B142" s="315"/>
      <c r="C142" s="275" t="s">
        <v>1035</v>
      </c>
      <c r="D142" s="275"/>
      <c r="E142" s="275"/>
      <c r="F142" s="295" t="s">
        <v>978</v>
      </c>
      <c r="G142" s="275"/>
      <c r="H142" s="275" t="s">
        <v>1036</v>
      </c>
      <c r="I142" s="275" t="s">
        <v>1013</v>
      </c>
      <c r="J142" s="275"/>
      <c r="K142" s="317"/>
    </row>
    <row r="143" spans="2:11" s="1" customFormat="1" ht="15" customHeight="1">
      <c r="B143" s="318"/>
      <c r="C143" s="319"/>
      <c r="D143" s="319"/>
      <c r="E143" s="319"/>
      <c r="F143" s="319"/>
      <c r="G143" s="319"/>
      <c r="H143" s="319"/>
      <c r="I143" s="319"/>
      <c r="J143" s="319"/>
      <c r="K143" s="320"/>
    </row>
    <row r="144" spans="2:11" s="1" customFormat="1" ht="18.75" customHeight="1">
      <c r="B144" s="272"/>
      <c r="C144" s="272"/>
      <c r="D144" s="272"/>
      <c r="E144" s="272"/>
      <c r="F144" s="307"/>
      <c r="G144" s="272"/>
      <c r="H144" s="272"/>
      <c r="I144" s="272"/>
      <c r="J144" s="272"/>
      <c r="K144" s="272"/>
    </row>
    <row r="145" spans="2:11" s="1" customFormat="1" ht="18.75" customHeight="1">
      <c r="B145" s="282"/>
      <c r="C145" s="282"/>
      <c r="D145" s="282"/>
      <c r="E145" s="282"/>
      <c r="F145" s="282"/>
      <c r="G145" s="282"/>
      <c r="H145" s="282"/>
      <c r="I145" s="282"/>
      <c r="J145" s="282"/>
      <c r="K145" s="282"/>
    </row>
    <row r="146" spans="2:11" s="1" customFormat="1" ht="7.5" customHeight="1">
      <c r="B146" s="283"/>
      <c r="C146" s="284"/>
      <c r="D146" s="284"/>
      <c r="E146" s="284"/>
      <c r="F146" s="284"/>
      <c r="G146" s="284"/>
      <c r="H146" s="284"/>
      <c r="I146" s="284"/>
      <c r="J146" s="284"/>
      <c r="K146" s="285"/>
    </row>
    <row r="147" spans="2:11" s="1" customFormat="1" ht="45" customHeight="1">
      <c r="B147" s="286"/>
      <c r="C147" s="724" t="s">
        <v>1037</v>
      </c>
      <c r="D147" s="724"/>
      <c r="E147" s="724"/>
      <c r="F147" s="724"/>
      <c r="G147" s="724"/>
      <c r="H147" s="724"/>
      <c r="I147" s="724"/>
      <c r="J147" s="724"/>
      <c r="K147" s="287"/>
    </row>
    <row r="148" spans="2:11" s="1" customFormat="1" ht="17.25" customHeight="1">
      <c r="B148" s="286"/>
      <c r="C148" s="288" t="s">
        <v>972</v>
      </c>
      <c r="D148" s="288"/>
      <c r="E148" s="288"/>
      <c r="F148" s="288" t="s">
        <v>973</v>
      </c>
      <c r="G148" s="289"/>
      <c r="H148" s="288" t="s">
        <v>54</v>
      </c>
      <c r="I148" s="288" t="s">
        <v>57</v>
      </c>
      <c r="J148" s="288" t="s">
        <v>974</v>
      </c>
      <c r="K148" s="287"/>
    </row>
    <row r="149" spans="2:11" s="1" customFormat="1" ht="17.25" customHeight="1">
      <c r="B149" s="286"/>
      <c r="C149" s="290" t="s">
        <v>975</v>
      </c>
      <c r="D149" s="290"/>
      <c r="E149" s="290"/>
      <c r="F149" s="291" t="s">
        <v>976</v>
      </c>
      <c r="G149" s="292"/>
      <c r="H149" s="290"/>
      <c r="I149" s="290"/>
      <c r="J149" s="290" t="s">
        <v>977</v>
      </c>
      <c r="K149" s="287"/>
    </row>
    <row r="150" spans="2:11" s="1" customFormat="1" ht="5.25" customHeight="1">
      <c r="B150" s="296"/>
      <c r="C150" s="293"/>
      <c r="D150" s="293"/>
      <c r="E150" s="293"/>
      <c r="F150" s="293"/>
      <c r="G150" s="294"/>
      <c r="H150" s="293"/>
      <c r="I150" s="293"/>
      <c r="J150" s="293"/>
      <c r="K150" s="317"/>
    </row>
    <row r="151" spans="2:11" s="1" customFormat="1" ht="15" customHeight="1">
      <c r="B151" s="296"/>
      <c r="C151" s="321" t="s">
        <v>981</v>
      </c>
      <c r="D151" s="275"/>
      <c r="E151" s="275"/>
      <c r="F151" s="322" t="s">
        <v>978</v>
      </c>
      <c r="G151" s="275"/>
      <c r="H151" s="321" t="s">
        <v>1018</v>
      </c>
      <c r="I151" s="321" t="s">
        <v>980</v>
      </c>
      <c r="J151" s="321">
        <v>120</v>
      </c>
      <c r="K151" s="317"/>
    </row>
    <row r="152" spans="2:11" s="1" customFormat="1" ht="15" customHeight="1">
      <c r="B152" s="296"/>
      <c r="C152" s="321" t="s">
        <v>1027</v>
      </c>
      <c r="D152" s="275"/>
      <c r="E152" s="275"/>
      <c r="F152" s="322" t="s">
        <v>978</v>
      </c>
      <c r="G152" s="275"/>
      <c r="H152" s="321" t="s">
        <v>1038</v>
      </c>
      <c r="I152" s="321" t="s">
        <v>980</v>
      </c>
      <c r="J152" s="321" t="s">
        <v>1029</v>
      </c>
      <c r="K152" s="317"/>
    </row>
    <row r="153" spans="2:11" s="1" customFormat="1" ht="15" customHeight="1">
      <c r="B153" s="296"/>
      <c r="C153" s="321" t="s">
        <v>926</v>
      </c>
      <c r="D153" s="275"/>
      <c r="E153" s="275"/>
      <c r="F153" s="322" t="s">
        <v>978</v>
      </c>
      <c r="G153" s="275"/>
      <c r="H153" s="321" t="s">
        <v>1039</v>
      </c>
      <c r="I153" s="321" t="s">
        <v>980</v>
      </c>
      <c r="J153" s="321" t="s">
        <v>1029</v>
      </c>
      <c r="K153" s="317"/>
    </row>
    <row r="154" spans="2:11" s="1" customFormat="1" ht="15" customHeight="1">
      <c r="B154" s="296"/>
      <c r="C154" s="321" t="s">
        <v>983</v>
      </c>
      <c r="D154" s="275"/>
      <c r="E154" s="275"/>
      <c r="F154" s="322" t="s">
        <v>984</v>
      </c>
      <c r="G154" s="275"/>
      <c r="H154" s="321" t="s">
        <v>1018</v>
      </c>
      <c r="I154" s="321" t="s">
        <v>980</v>
      </c>
      <c r="J154" s="321">
        <v>50</v>
      </c>
      <c r="K154" s="317"/>
    </row>
    <row r="155" spans="2:11" s="1" customFormat="1" ht="15" customHeight="1">
      <c r="B155" s="296"/>
      <c r="C155" s="321" t="s">
        <v>986</v>
      </c>
      <c r="D155" s="275"/>
      <c r="E155" s="275"/>
      <c r="F155" s="322" t="s">
        <v>978</v>
      </c>
      <c r="G155" s="275"/>
      <c r="H155" s="321" t="s">
        <v>1018</v>
      </c>
      <c r="I155" s="321" t="s">
        <v>988</v>
      </c>
      <c r="J155" s="321"/>
      <c r="K155" s="317"/>
    </row>
    <row r="156" spans="2:11" s="1" customFormat="1" ht="15" customHeight="1">
      <c r="B156" s="296"/>
      <c r="C156" s="321" t="s">
        <v>997</v>
      </c>
      <c r="D156" s="275"/>
      <c r="E156" s="275"/>
      <c r="F156" s="322" t="s">
        <v>984</v>
      </c>
      <c r="G156" s="275"/>
      <c r="H156" s="321" t="s">
        <v>1018</v>
      </c>
      <c r="I156" s="321" t="s">
        <v>980</v>
      </c>
      <c r="J156" s="321">
        <v>50</v>
      </c>
      <c r="K156" s="317"/>
    </row>
    <row r="157" spans="2:11" s="1" customFormat="1" ht="15" customHeight="1">
      <c r="B157" s="296"/>
      <c r="C157" s="321" t="s">
        <v>1005</v>
      </c>
      <c r="D157" s="275"/>
      <c r="E157" s="275"/>
      <c r="F157" s="322" t="s">
        <v>984</v>
      </c>
      <c r="G157" s="275"/>
      <c r="H157" s="321" t="s">
        <v>1018</v>
      </c>
      <c r="I157" s="321" t="s">
        <v>980</v>
      </c>
      <c r="J157" s="321">
        <v>50</v>
      </c>
      <c r="K157" s="317"/>
    </row>
    <row r="158" spans="2:11" s="1" customFormat="1" ht="15" customHeight="1">
      <c r="B158" s="296"/>
      <c r="C158" s="321" t="s">
        <v>1003</v>
      </c>
      <c r="D158" s="275"/>
      <c r="E158" s="275"/>
      <c r="F158" s="322" t="s">
        <v>984</v>
      </c>
      <c r="G158" s="275"/>
      <c r="H158" s="321" t="s">
        <v>1018</v>
      </c>
      <c r="I158" s="321" t="s">
        <v>980</v>
      </c>
      <c r="J158" s="321">
        <v>50</v>
      </c>
      <c r="K158" s="317"/>
    </row>
    <row r="159" spans="2:11" s="1" customFormat="1" ht="15" customHeight="1">
      <c r="B159" s="296"/>
      <c r="C159" s="321" t="s">
        <v>91</v>
      </c>
      <c r="D159" s="275"/>
      <c r="E159" s="275"/>
      <c r="F159" s="322" t="s">
        <v>978</v>
      </c>
      <c r="G159" s="275"/>
      <c r="H159" s="321" t="s">
        <v>1040</v>
      </c>
      <c r="I159" s="321" t="s">
        <v>980</v>
      </c>
      <c r="J159" s="321" t="s">
        <v>1041</v>
      </c>
      <c r="K159" s="317"/>
    </row>
    <row r="160" spans="2:11" s="1" customFormat="1" ht="15" customHeight="1">
      <c r="B160" s="296"/>
      <c r="C160" s="321" t="s">
        <v>1042</v>
      </c>
      <c r="D160" s="275"/>
      <c r="E160" s="275"/>
      <c r="F160" s="322" t="s">
        <v>978</v>
      </c>
      <c r="G160" s="275"/>
      <c r="H160" s="321" t="s">
        <v>1043</v>
      </c>
      <c r="I160" s="321" t="s">
        <v>1013</v>
      </c>
      <c r="J160" s="321"/>
      <c r="K160" s="317"/>
    </row>
    <row r="161" spans="2:11" s="1" customFormat="1" ht="15" customHeight="1">
      <c r="B161" s="323"/>
      <c r="C161" s="305"/>
      <c r="D161" s="305"/>
      <c r="E161" s="305"/>
      <c r="F161" s="305"/>
      <c r="G161" s="305"/>
      <c r="H161" s="305"/>
      <c r="I161" s="305"/>
      <c r="J161" s="305"/>
      <c r="K161" s="324"/>
    </row>
    <row r="162" spans="2:11" s="1" customFormat="1" ht="18.75" customHeight="1">
      <c r="B162" s="272"/>
      <c r="C162" s="275"/>
      <c r="D162" s="275"/>
      <c r="E162" s="275"/>
      <c r="F162" s="295"/>
      <c r="G162" s="275"/>
      <c r="H162" s="275"/>
      <c r="I162" s="275"/>
      <c r="J162" s="275"/>
      <c r="K162" s="272"/>
    </row>
    <row r="163" spans="2:11" s="1" customFormat="1" ht="18.75" customHeight="1">
      <c r="B163" s="282"/>
      <c r="C163" s="282"/>
      <c r="D163" s="282"/>
      <c r="E163" s="282"/>
      <c r="F163" s="282"/>
      <c r="G163" s="282"/>
      <c r="H163" s="282"/>
      <c r="I163" s="282"/>
      <c r="J163" s="282"/>
      <c r="K163" s="282"/>
    </row>
    <row r="164" spans="2:11" s="1" customFormat="1" ht="7.5" customHeight="1">
      <c r="B164" s="264"/>
      <c r="C164" s="265"/>
      <c r="D164" s="265"/>
      <c r="E164" s="265"/>
      <c r="F164" s="265"/>
      <c r="G164" s="265"/>
      <c r="H164" s="265"/>
      <c r="I164" s="265"/>
      <c r="J164" s="265"/>
      <c r="K164" s="266"/>
    </row>
    <row r="165" spans="2:11" s="1" customFormat="1" ht="45" customHeight="1">
      <c r="B165" s="267"/>
      <c r="C165" s="722" t="s">
        <v>1044</v>
      </c>
      <c r="D165" s="722"/>
      <c r="E165" s="722"/>
      <c r="F165" s="722"/>
      <c r="G165" s="722"/>
      <c r="H165" s="722"/>
      <c r="I165" s="722"/>
      <c r="J165" s="722"/>
      <c r="K165" s="268"/>
    </row>
    <row r="166" spans="2:11" s="1" customFormat="1" ht="17.25" customHeight="1">
      <c r="B166" s="267"/>
      <c r="C166" s="288" t="s">
        <v>972</v>
      </c>
      <c r="D166" s="288"/>
      <c r="E166" s="288"/>
      <c r="F166" s="288" t="s">
        <v>973</v>
      </c>
      <c r="G166" s="325"/>
      <c r="H166" s="326" t="s">
        <v>54</v>
      </c>
      <c r="I166" s="326" t="s">
        <v>57</v>
      </c>
      <c r="J166" s="288" t="s">
        <v>974</v>
      </c>
      <c r="K166" s="268"/>
    </row>
    <row r="167" spans="2:11" s="1" customFormat="1" ht="17.25" customHeight="1">
      <c r="B167" s="269"/>
      <c r="C167" s="290" t="s">
        <v>975</v>
      </c>
      <c r="D167" s="290"/>
      <c r="E167" s="290"/>
      <c r="F167" s="291" t="s">
        <v>976</v>
      </c>
      <c r="G167" s="327"/>
      <c r="H167" s="328"/>
      <c r="I167" s="328"/>
      <c r="J167" s="290" t="s">
        <v>977</v>
      </c>
      <c r="K167" s="270"/>
    </row>
    <row r="168" spans="2:11" s="1" customFormat="1" ht="5.25" customHeight="1">
      <c r="B168" s="296"/>
      <c r="C168" s="293"/>
      <c r="D168" s="293"/>
      <c r="E168" s="293"/>
      <c r="F168" s="293"/>
      <c r="G168" s="294"/>
      <c r="H168" s="293"/>
      <c r="I168" s="293"/>
      <c r="J168" s="293"/>
      <c r="K168" s="317"/>
    </row>
    <row r="169" spans="2:11" s="1" customFormat="1" ht="15" customHeight="1">
      <c r="B169" s="296"/>
      <c r="C169" s="275" t="s">
        <v>981</v>
      </c>
      <c r="D169" s="275"/>
      <c r="E169" s="275"/>
      <c r="F169" s="295" t="s">
        <v>978</v>
      </c>
      <c r="G169" s="275"/>
      <c r="H169" s="275" t="s">
        <v>1018</v>
      </c>
      <c r="I169" s="275" t="s">
        <v>980</v>
      </c>
      <c r="J169" s="275">
        <v>120</v>
      </c>
      <c r="K169" s="317"/>
    </row>
    <row r="170" spans="2:11" s="1" customFormat="1" ht="15" customHeight="1">
      <c r="B170" s="296"/>
      <c r="C170" s="275" t="s">
        <v>1027</v>
      </c>
      <c r="D170" s="275"/>
      <c r="E170" s="275"/>
      <c r="F170" s="295" t="s">
        <v>978</v>
      </c>
      <c r="G170" s="275"/>
      <c r="H170" s="275" t="s">
        <v>1028</v>
      </c>
      <c r="I170" s="275" t="s">
        <v>980</v>
      </c>
      <c r="J170" s="275" t="s">
        <v>1029</v>
      </c>
      <c r="K170" s="317"/>
    </row>
    <row r="171" spans="2:11" s="1" customFormat="1" ht="15" customHeight="1">
      <c r="B171" s="296"/>
      <c r="C171" s="275" t="s">
        <v>926</v>
      </c>
      <c r="D171" s="275"/>
      <c r="E171" s="275"/>
      <c r="F171" s="295" t="s">
        <v>978</v>
      </c>
      <c r="G171" s="275"/>
      <c r="H171" s="275" t="s">
        <v>1045</v>
      </c>
      <c r="I171" s="275" t="s">
        <v>980</v>
      </c>
      <c r="J171" s="275" t="s">
        <v>1029</v>
      </c>
      <c r="K171" s="317"/>
    </row>
    <row r="172" spans="2:11" s="1" customFormat="1" ht="15" customHeight="1">
      <c r="B172" s="296"/>
      <c r="C172" s="275" t="s">
        <v>983</v>
      </c>
      <c r="D172" s="275"/>
      <c r="E172" s="275"/>
      <c r="F172" s="295" t="s">
        <v>984</v>
      </c>
      <c r="G172" s="275"/>
      <c r="H172" s="275" t="s">
        <v>1045</v>
      </c>
      <c r="I172" s="275" t="s">
        <v>980</v>
      </c>
      <c r="J172" s="275">
        <v>50</v>
      </c>
      <c r="K172" s="317"/>
    </row>
    <row r="173" spans="2:11" s="1" customFormat="1" ht="15" customHeight="1">
      <c r="B173" s="296"/>
      <c r="C173" s="275" t="s">
        <v>986</v>
      </c>
      <c r="D173" s="275"/>
      <c r="E173" s="275"/>
      <c r="F173" s="295" t="s">
        <v>978</v>
      </c>
      <c r="G173" s="275"/>
      <c r="H173" s="275" t="s">
        <v>1045</v>
      </c>
      <c r="I173" s="275" t="s">
        <v>988</v>
      </c>
      <c r="J173" s="275"/>
      <c r="K173" s="317"/>
    </row>
    <row r="174" spans="2:11" s="1" customFormat="1" ht="15" customHeight="1">
      <c r="B174" s="296"/>
      <c r="C174" s="275" t="s">
        <v>997</v>
      </c>
      <c r="D174" s="275"/>
      <c r="E174" s="275"/>
      <c r="F174" s="295" t="s">
        <v>984</v>
      </c>
      <c r="G174" s="275"/>
      <c r="H174" s="275" t="s">
        <v>1045</v>
      </c>
      <c r="I174" s="275" t="s">
        <v>980</v>
      </c>
      <c r="J174" s="275">
        <v>50</v>
      </c>
      <c r="K174" s="317"/>
    </row>
    <row r="175" spans="2:11" s="1" customFormat="1" ht="15" customHeight="1">
      <c r="B175" s="296"/>
      <c r="C175" s="275" t="s">
        <v>1005</v>
      </c>
      <c r="D175" s="275"/>
      <c r="E175" s="275"/>
      <c r="F175" s="295" t="s">
        <v>984</v>
      </c>
      <c r="G175" s="275"/>
      <c r="H175" s="275" t="s">
        <v>1045</v>
      </c>
      <c r="I175" s="275" t="s">
        <v>980</v>
      </c>
      <c r="J175" s="275">
        <v>50</v>
      </c>
      <c r="K175" s="317"/>
    </row>
    <row r="176" spans="2:11" s="1" customFormat="1" ht="15" customHeight="1">
      <c r="B176" s="296"/>
      <c r="C176" s="275" t="s">
        <v>1003</v>
      </c>
      <c r="D176" s="275"/>
      <c r="E176" s="275"/>
      <c r="F176" s="295" t="s">
        <v>984</v>
      </c>
      <c r="G176" s="275"/>
      <c r="H176" s="275" t="s">
        <v>1045</v>
      </c>
      <c r="I176" s="275" t="s">
        <v>980</v>
      </c>
      <c r="J176" s="275">
        <v>50</v>
      </c>
      <c r="K176" s="317"/>
    </row>
    <row r="177" spans="2:11" s="1" customFormat="1" ht="15" customHeight="1">
      <c r="B177" s="296"/>
      <c r="C177" s="275" t="s">
        <v>116</v>
      </c>
      <c r="D177" s="275"/>
      <c r="E177" s="275"/>
      <c r="F177" s="295" t="s">
        <v>978</v>
      </c>
      <c r="G177" s="275"/>
      <c r="H177" s="275" t="s">
        <v>1046</v>
      </c>
      <c r="I177" s="275" t="s">
        <v>1047</v>
      </c>
      <c r="J177" s="275"/>
      <c r="K177" s="317"/>
    </row>
    <row r="178" spans="2:11" s="1" customFormat="1" ht="15" customHeight="1">
      <c r="B178" s="296"/>
      <c r="C178" s="275" t="s">
        <v>57</v>
      </c>
      <c r="D178" s="275"/>
      <c r="E178" s="275"/>
      <c r="F178" s="295" t="s">
        <v>978</v>
      </c>
      <c r="G178" s="275"/>
      <c r="H178" s="275" t="s">
        <v>1048</v>
      </c>
      <c r="I178" s="275" t="s">
        <v>1049</v>
      </c>
      <c r="J178" s="275">
        <v>1</v>
      </c>
      <c r="K178" s="317"/>
    </row>
    <row r="179" spans="2:11" s="1" customFormat="1" ht="15" customHeight="1">
      <c r="B179" s="296"/>
      <c r="C179" s="275" t="s">
        <v>53</v>
      </c>
      <c r="D179" s="275"/>
      <c r="E179" s="275"/>
      <c r="F179" s="295" t="s">
        <v>978</v>
      </c>
      <c r="G179" s="275"/>
      <c r="H179" s="275" t="s">
        <v>1050</v>
      </c>
      <c r="I179" s="275" t="s">
        <v>980</v>
      </c>
      <c r="J179" s="275">
        <v>20</v>
      </c>
      <c r="K179" s="317"/>
    </row>
    <row r="180" spans="2:11" s="1" customFormat="1" ht="15" customHeight="1">
      <c r="B180" s="296"/>
      <c r="C180" s="275" t="s">
        <v>54</v>
      </c>
      <c r="D180" s="275"/>
      <c r="E180" s="275"/>
      <c r="F180" s="295" t="s">
        <v>978</v>
      </c>
      <c r="G180" s="275"/>
      <c r="H180" s="275" t="s">
        <v>1051</v>
      </c>
      <c r="I180" s="275" t="s">
        <v>980</v>
      </c>
      <c r="J180" s="275">
        <v>255</v>
      </c>
      <c r="K180" s="317"/>
    </row>
    <row r="181" spans="2:11" s="1" customFormat="1" ht="15" customHeight="1">
      <c r="B181" s="296"/>
      <c r="C181" s="275" t="s">
        <v>117</v>
      </c>
      <c r="D181" s="275"/>
      <c r="E181" s="275"/>
      <c r="F181" s="295" t="s">
        <v>978</v>
      </c>
      <c r="G181" s="275"/>
      <c r="H181" s="275" t="s">
        <v>942</v>
      </c>
      <c r="I181" s="275" t="s">
        <v>980</v>
      </c>
      <c r="J181" s="275">
        <v>10</v>
      </c>
      <c r="K181" s="317"/>
    </row>
    <row r="182" spans="2:11" s="1" customFormat="1" ht="15" customHeight="1">
      <c r="B182" s="296"/>
      <c r="C182" s="275" t="s">
        <v>118</v>
      </c>
      <c r="D182" s="275"/>
      <c r="E182" s="275"/>
      <c r="F182" s="295" t="s">
        <v>978</v>
      </c>
      <c r="G182" s="275"/>
      <c r="H182" s="275" t="s">
        <v>1052</v>
      </c>
      <c r="I182" s="275" t="s">
        <v>1013</v>
      </c>
      <c r="J182" s="275"/>
      <c r="K182" s="317"/>
    </row>
    <row r="183" spans="2:11" s="1" customFormat="1" ht="15" customHeight="1">
      <c r="B183" s="296"/>
      <c r="C183" s="275" t="s">
        <v>1053</v>
      </c>
      <c r="D183" s="275"/>
      <c r="E183" s="275"/>
      <c r="F183" s="295" t="s">
        <v>978</v>
      </c>
      <c r="G183" s="275"/>
      <c r="H183" s="275" t="s">
        <v>1054</v>
      </c>
      <c r="I183" s="275" t="s">
        <v>1013</v>
      </c>
      <c r="J183" s="275"/>
      <c r="K183" s="317"/>
    </row>
    <row r="184" spans="2:11" s="1" customFormat="1" ht="15" customHeight="1">
      <c r="B184" s="296"/>
      <c r="C184" s="275" t="s">
        <v>1042</v>
      </c>
      <c r="D184" s="275"/>
      <c r="E184" s="275"/>
      <c r="F184" s="295" t="s">
        <v>978</v>
      </c>
      <c r="G184" s="275"/>
      <c r="H184" s="275" t="s">
        <v>1055</v>
      </c>
      <c r="I184" s="275" t="s">
        <v>1013</v>
      </c>
      <c r="J184" s="275"/>
      <c r="K184" s="317"/>
    </row>
    <row r="185" spans="2:11" s="1" customFormat="1" ht="15" customHeight="1">
      <c r="B185" s="296"/>
      <c r="C185" s="275" t="s">
        <v>120</v>
      </c>
      <c r="D185" s="275"/>
      <c r="E185" s="275"/>
      <c r="F185" s="295" t="s">
        <v>984</v>
      </c>
      <c r="G185" s="275"/>
      <c r="H185" s="275" t="s">
        <v>1056</v>
      </c>
      <c r="I185" s="275" t="s">
        <v>980</v>
      </c>
      <c r="J185" s="275">
        <v>50</v>
      </c>
      <c r="K185" s="317"/>
    </row>
    <row r="186" spans="2:11" s="1" customFormat="1" ht="15" customHeight="1">
      <c r="B186" s="296"/>
      <c r="C186" s="275" t="s">
        <v>1057</v>
      </c>
      <c r="D186" s="275"/>
      <c r="E186" s="275"/>
      <c r="F186" s="295" t="s">
        <v>984</v>
      </c>
      <c r="G186" s="275"/>
      <c r="H186" s="275" t="s">
        <v>1058</v>
      </c>
      <c r="I186" s="275" t="s">
        <v>1059</v>
      </c>
      <c r="J186" s="275"/>
      <c r="K186" s="317"/>
    </row>
    <row r="187" spans="2:11" s="1" customFormat="1" ht="15" customHeight="1">
      <c r="B187" s="296"/>
      <c r="C187" s="275" t="s">
        <v>1060</v>
      </c>
      <c r="D187" s="275"/>
      <c r="E187" s="275"/>
      <c r="F187" s="295" t="s">
        <v>984</v>
      </c>
      <c r="G187" s="275"/>
      <c r="H187" s="275" t="s">
        <v>1061</v>
      </c>
      <c r="I187" s="275" t="s">
        <v>1059</v>
      </c>
      <c r="J187" s="275"/>
      <c r="K187" s="317"/>
    </row>
    <row r="188" spans="2:11" s="1" customFormat="1" ht="15" customHeight="1">
      <c r="B188" s="296"/>
      <c r="C188" s="275" t="s">
        <v>1062</v>
      </c>
      <c r="D188" s="275"/>
      <c r="E188" s="275"/>
      <c r="F188" s="295" t="s">
        <v>984</v>
      </c>
      <c r="G188" s="275"/>
      <c r="H188" s="275" t="s">
        <v>1063</v>
      </c>
      <c r="I188" s="275" t="s">
        <v>1059</v>
      </c>
      <c r="J188" s="275"/>
      <c r="K188" s="317"/>
    </row>
    <row r="189" spans="2:11" s="1" customFormat="1" ht="15" customHeight="1">
      <c r="B189" s="296"/>
      <c r="C189" s="329" t="s">
        <v>1064</v>
      </c>
      <c r="D189" s="275"/>
      <c r="E189" s="275"/>
      <c r="F189" s="295" t="s">
        <v>984</v>
      </c>
      <c r="G189" s="275"/>
      <c r="H189" s="275" t="s">
        <v>1065</v>
      </c>
      <c r="I189" s="275" t="s">
        <v>1066</v>
      </c>
      <c r="J189" s="330" t="s">
        <v>1067</v>
      </c>
      <c r="K189" s="317"/>
    </row>
    <row r="190" spans="2:11" s="1" customFormat="1" ht="15" customHeight="1">
      <c r="B190" s="296"/>
      <c r="C190" s="281" t="s">
        <v>42</v>
      </c>
      <c r="D190" s="275"/>
      <c r="E190" s="275"/>
      <c r="F190" s="295" t="s">
        <v>978</v>
      </c>
      <c r="G190" s="275"/>
      <c r="H190" s="272" t="s">
        <v>1068</v>
      </c>
      <c r="I190" s="275" t="s">
        <v>1069</v>
      </c>
      <c r="J190" s="275"/>
      <c r="K190" s="317"/>
    </row>
    <row r="191" spans="2:11" s="1" customFormat="1" ht="15" customHeight="1">
      <c r="B191" s="296"/>
      <c r="C191" s="281" t="s">
        <v>1070</v>
      </c>
      <c r="D191" s="275"/>
      <c r="E191" s="275"/>
      <c r="F191" s="295" t="s">
        <v>978</v>
      </c>
      <c r="G191" s="275"/>
      <c r="H191" s="275" t="s">
        <v>1071</v>
      </c>
      <c r="I191" s="275" t="s">
        <v>1013</v>
      </c>
      <c r="J191" s="275"/>
      <c r="K191" s="317"/>
    </row>
    <row r="192" spans="2:11" s="1" customFormat="1" ht="15" customHeight="1">
      <c r="B192" s="296"/>
      <c r="C192" s="281" t="s">
        <v>1072</v>
      </c>
      <c r="D192" s="275"/>
      <c r="E192" s="275"/>
      <c r="F192" s="295" t="s">
        <v>978</v>
      </c>
      <c r="G192" s="275"/>
      <c r="H192" s="275" t="s">
        <v>1073</v>
      </c>
      <c r="I192" s="275" t="s">
        <v>1013</v>
      </c>
      <c r="J192" s="275"/>
      <c r="K192" s="317"/>
    </row>
    <row r="193" spans="2:11" s="1" customFormat="1" ht="15" customHeight="1">
      <c r="B193" s="296"/>
      <c r="C193" s="281" t="s">
        <v>1074</v>
      </c>
      <c r="D193" s="275"/>
      <c r="E193" s="275"/>
      <c r="F193" s="295" t="s">
        <v>984</v>
      </c>
      <c r="G193" s="275"/>
      <c r="H193" s="275" t="s">
        <v>1075</v>
      </c>
      <c r="I193" s="275" t="s">
        <v>1013</v>
      </c>
      <c r="J193" s="275"/>
      <c r="K193" s="317"/>
    </row>
    <row r="194" spans="2:11" s="1" customFormat="1" ht="15" customHeight="1">
      <c r="B194" s="323"/>
      <c r="C194" s="331"/>
      <c r="D194" s="305"/>
      <c r="E194" s="305"/>
      <c r="F194" s="305"/>
      <c r="G194" s="305"/>
      <c r="H194" s="305"/>
      <c r="I194" s="305"/>
      <c r="J194" s="305"/>
      <c r="K194" s="324"/>
    </row>
    <row r="195" spans="2:11" s="1" customFormat="1" ht="18.75" customHeight="1">
      <c r="B195" s="272"/>
      <c r="C195" s="275"/>
      <c r="D195" s="275"/>
      <c r="E195" s="275"/>
      <c r="F195" s="295"/>
      <c r="G195" s="275"/>
      <c r="H195" s="275"/>
      <c r="I195" s="275"/>
      <c r="J195" s="275"/>
      <c r="K195" s="272"/>
    </row>
    <row r="196" spans="2:11" s="1" customFormat="1" ht="18.75" customHeight="1">
      <c r="B196" s="272"/>
      <c r="C196" s="275"/>
      <c r="D196" s="275"/>
      <c r="E196" s="275"/>
      <c r="F196" s="295"/>
      <c r="G196" s="275"/>
      <c r="H196" s="275"/>
      <c r="I196" s="275"/>
      <c r="J196" s="275"/>
      <c r="K196" s="272"/>
    </row>
    <row r="197" spans="2:11" s="1" customFormat="1" ht="18.75" customHeight="1">
      <c r="B197" s="282"/>
      <c r="C197" s="282"/>
      <c r="D197" s="282"/>
      <c r="E197" s="282"/>
      <c r="F197" s="282"/>
      <c r="G197" s="282"/>
      <c r="H197" s="282"/>
      <c r="I197" s="282"/>
      <c r="J197" s="282"/>
      <c r="K197" s="282"/>
    </row>
    <row r="198" spans="2:11" s="1" customFormat="1" ht="12">
      <c r="B198" s="264"/>
      <c r="C198" s="265"/>
      <c r="D198" s="265"/>
      <c r="E198" s="265"/>
      <c r="F198" s="265"/>
      <c r="G198" s="265"/>
      <c r="H198" s="265"/>
      <c r="I198" s="265"/>
      <c r="J198" s="265"/>
      <c r="K198" s="266"/>
    </row>
    <row r="199" spans="2:11" s="1" customFormat="1" ht="22.2">
      <c r="B199" s="267"/>
      <c r="C199" s="722" t="s">
        <v>1076</v>
      </c>
      <c r="D199" s="722"/>
      <c r="E199" s="722"/>
      <c r="F199" s="722"/>
      <c r="G199" s="722"/>
      <c r="H199" s="722"/>
      <c r="I199" s="722"/>
      <c r="J199" s="722"/>
      <c r="K199" s="268"/>
    </row>
    <row r="200" spans="2:11" s="1" customFormat="1" ht="25.5" customHeight="1">
      <c r="B200" s="267"/>
      <c r="C200" s="332" t="s">
        <v>1077</v>
      </c>
      <c r="D200" s="332"/>
      <c r="E200" s="332"/>
      <c r="F200" s="332" t="s">
        <v>1078</v>
      </c>
      <c r="G200" s="333"/>
      <c r="H200" s="728" t="s">
        <v>1079</v>
      </c>
      <c r="I200" s="728"/>
      <c r="J200" s="728"/>
      <c r="K200" s="268"/>
    </row>
    <row r="201" spans="2:11" s="1" customFormat="1" ht="5.25" customHeight="1">
      <c r="B201" s="296"/>
      <c r="C201" s="293"/>
      <c r="D201" s="293"/>
      <c r="E201" s="293"/>
      <c r="F201" s="293"/>
      <c r="G201" s="275"/>
      <c r="H201" s="293"/>
      <c r="I201" s="293"/>
      <c r="J201" s="293"/>
      <c r="K201" s="317"/>
    </row>
    <row r="202" spans="2:11" s="1" customFormat="1" ht="15" customHeight="1">
      <c r="B202" s="296"/>
      <c r="C202" s="275" t="s">
        <v>1069</v>
      </c>
      <c r="D202" s="275"/>
      <c r="E202" s="275"/>
      <c r="F202" s="295" t="s">
        <v>43</v>
      </c>
      <c r="G202" s="275"/>
      <c r="H202" s="727" t="s">
        <v>1080</v>
      </c>
      <c r="I202" s="727"/>
      <c r="J202" s="727"/>
      <c r="K202" s="317"/>
    </row>
    <row r="203" spans="2:11" s="1" customFormat="1" ht="15" customHeight="1">
      <c r="B203" s="296"/>
      <c r="C203" s="302"/>
      <c r="D203" s="275"/>
      <c r="E203" s="275"/>
      <c r="F203" s="295" t="s">
        <v>44</v>
      </c>
      <c r="G203" s="275"/>
      <c r="H203" s="727" t="s">
        <v>1081</v>
      </c>
      <c r="I203" s="727"/>
      <c r="J203" s="727"/>
      <c r="K203" s="317"/>
    </row>
    <row r="204" spans="2:11" s="1" customFormat="1" ht="15" customHeight="1">
      <c r="B204" s="296"/>
      <c r="C204" s="302"/>
      <c r="D204" s="275"/>
      <c r="E204" s="275"/>
      <c r="F204" s="295" t="s">
        <v>47</v>
      </c>
      <c r="G204" s="275"/>
      <c r="H204" s="727" t="s">
        <v>1082</v>
      </c>
      <c r="I204" s="727"/>
      <c r="J204" s="727"/>
      <c r="K204" s="317"/>
    </row>
    <row r="205" spans="2:11" s="1" customFormat="1" ht="15" customHeight="1">
      <c r="B205" s="296"/>
      <c r="C205" s="275"/>
      <c r="D205" s="275"/>
      <c r="E205" s="275"/>
      <c r="F205" s="295" t="s">
        <v>45</v>
      </c>
      <c r="G205" s="275"/>
      <c r="H205" s="727" t="s">
        <v>1083</v>
      </c>
      <c r="I205" s="727"/>
      <c r="J205" s="727"/>
      <c r="K205" s="317"/>
    </row>
    <row r="206" spans="2:11" s="1" customFormat="1" ht="15" customHeight="1">
      <c r="B206" s="296"/>
      <c r="C206" s="275"/>
      <c r="D206" s="275"/>
      <c r="E206" s="275"/>
      <c r="F206" s="295" t="s">
        <v>46</v>
      </c>
      <c r="G206" s="275"/>
      <c r="H206" s="727" t="s">
        <v>1084</v>
      </c>
      <c r="I206" s="727"/>
      <c r="J206" s="727"/>
      <c r="K206" s="317"/>
    </row>
    <row r="207" spans="2:11" s="1" customFormat="1" ht="15" customHeight="1">
      <c r="B207" s="296"/>
      <c r="C207" s="275"/>
      <c r="D207" s="275"/>
      <c r="E207" s="275"/>
      <c r="F207" s="295"/>
      <c r="G207" s="275"/>
      <c r="H207" s="275"/>
      <c r="I207" s="275"/>
      <c r="J207" s="275"/>
      <c r="K207" s="317"/>
    </row>
    <row r="208" spans="2:11" s="1" customFormat="1" ht="15" customHeight="1">
      <c r="B208" s="296"/>
      <c r="C208" s="275" t="s">
        <v>1025</v>
      </c>
      <c r="D208" s="275"/>
      <c r="E208" s="275"/>
      <c r="F208" s="295" t="s">
        <v>79</v>
      </c>
      <c r="G208" s="275"/>
      <c r="H208" s="727" t="s">
        <v>1085</v>
      </c>
      <c r="I208" s="727"/>
      <c r="J208" s="727"/>
      <c r="K208" s="317"/>
    </row>
    <row r="209" spans="2:11" s="1" customFormat="1" ht="15" customHeight="1">
      <c r="B209" s="296"/>
      <c r="C209" s="302"/>
      <c r="D209" s="275"/>
      <c r="E209" s="275"/>
      <c r="F209" s="295" t="s">
        <v>922</v>
      </c>
      <c r="G209" s="275"/>
      <c r="H209" s="727" t="s">
        <v>923</v>
      </c>
      <c r="I209" s="727"/>
      <c r="J209" s="727"/>
      <c r="K209" s="317"/>
    </row>
    <row r="210" spans="2:11" s="1" customFormat="1" ht="15" customHeight="1">
      <c r="B210" s="296"/>
      <c r="C210" s="275"/>
      <c r="D210" s="275"/>
      <c r="E210" s="275"/>
      <c r="F210" s="295" t="s">
        <v>920</v>
      </c>
      <c r="G210" s="275"/>
      <c r="H210" s="727" t="s">
        <v>1086</v>
      </c>
      <c r="I210" s="727"/>
      <c r="J210" s="727"/>
      <c r="K210" s="317"/>
    </row>
    <row r="211" spans="2:11" s="1" customFormat="1" ht="15" customHeight="1">
      <c r="B211" s="334"/>
      <c r="C211" s="302"/>
      <c r="D211" s="302"/>
      <c r="E211" s="302"/>
      <c r="F211" s="295" t="s">
        <v>85</v>
      </c>
      <c r="G211" s="281"/>
      <c r="H211" s="726" t="s">
        <v>84</v>
      </c>
      <c r="I211" s="726"/>
      <c r="J211" s="726"/>
      <c r="K211" s="335"/>
    </row>
    <row r="212" spans="2:11" s="1" customFormat="1" ht="15" customHeight="1">
      <c r="B212" s="334"/>
      <c r="C212" s="302"/>
      <c r="D212" s="302"/>
      <c r="E212" s="302"/>
      <c r="F212" s="295" t="s">
        <v>924</v>
      </c>
      <c r="G212" s="281"/>
      <c r="H212" s="726" t="s">
        <v>1087</v>
      </c>
      <c r="I212" s="726"/>
      <c r="J212" s="726"/>
      <c r="K212" s="335"/>
    </row>
    <row r="213" spans="2:11" s="1" customFormat="1" ht="15" customHeight="1">
      <c r="B213" s="334"/>
      <c r="C213" s="302"/>
      <c r="D213" s="302"/>
      <c r="E213" s="302"/>
      <c r="F213" s="336"/>
      <c r="G213" s="281"/>
      <c r="H213" s="337"/>
      <c r="I213" s="337"/>
      <c r="J213" s="337"/>
      <c r="K213" s="335"/>
    </row>
    <row r="214" spans="2:11" s="1" customFormat="1" ht="15" customHeight="1">
      <c r="B214" s="334"/>
      <c r="C214" s="275" t="s">
        <v>1049</v>
      </c>
      <c r="D214" s="302"/>
      <c r="E214" s="302"/>
      <c r="F214" s="295">
        <v>1</v>
      </c>
      <c r="G214" s="281"/>
      <c r="H214" s="726" t="s">
        <v>1088</v>
      </c>
      <c r="I214" s="726"/>
      <c r="J214" s="726"/>
      <c r="K214" s="335"/>
    </row>
    <row r="215" spans="2:11" s="1" customFormat="1" ht="15" customHeight="1">
      <c r="B215" s="334"/>
      <c r="C215" s="302"/>
      <c r="D215" s="302"/>
      <c r="E215" s="302"/>
      <c r="F215" s="295">
        <v>2</v>
      </c>
      <c r="G215" s="281"/>
      <c r="H215" s="726" t="s">
        <v>1089</v>
      </c>
      <c r="I215" s="726"/>
      <c r="J215" s="726"/>
      <c r="K215" s="335"/>
    </row>
    <row r="216" spans="2:11" s="1" customFormat="1" ht="15" customHeight="1">
      <c r="B216" s="334"/>
      <c r="C216" s="302"/>
      <c r="D216" s="302"/>
      <c r="E216" s="302"/>
      <c r="F216" s="295">
        <v>3</v>
      </c>
      <c r="G216" s="281"/>
      <c r="H216" s="726" t="s">
        <v>1090</v>
      </c>
      <c r="I216" s="726"/>
      <c r="J216" s="726"/>
      <c r="K216" s="335"/>
    </row>
    <row r="217" spans="2:11" s="1" customFormat="1" ht="15" customHeight="1">
      <c r="B217" s="334"/>
      <c r="C217" s="302"/>
      <c r="D217" s="302"/>
      <c r="E217" s="302"/>
      <c r="F217" s="295">
        <v>4</v>
      </c>
      <c r="G217" s="281"/>
      <c r="H217" s="726" t="s">
        <v>1091</v>
      </c>
      <c r="I217" s="726"/>
      <c r="J217" s="726"/>
      <c r="K217" s="335"/>
    </row>
    <row r="218" spans="2:11" s="1" customFormat="1" ht="12.75" customHeight="1">
      <c r="B218" s="338"/>
      <c r="C218" s="339"/>
      <c r="D218" s="339"/>
      <c r="E218" s="339"/>
      <c r="F218" s="339"/>
      <c r="G218" s="339"/>
      <c r="H218" s="339"/>
      <c r="I218" s="339"/>
      <c r="J218" s="339"/>
      <c r="K218" s="340"/>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E6517-DF9D-4E10-AFC4-E2716384549D}">
  <dimension ref="A1:F29"/>
  <sheetViews>
    <sheetView showGridLines="0" zoomScale="90" zoomScaleNormal="90" zoomScaleSheetLayoutView="100" workbookViewId="0">
      <pane ySplit="6" topLeftCell="A7" activePane="bottomLeft" state="frozen"/>
      <selection pane="bottomLeft" activeCell="I29" sqref="I29"/>
    </sheetView>
  </sheetViews>
  <sheetFormatPr defaultColWidth="14" defaultRowHeight="15"/>
  <cols>
    <col min="1" max="1" width="12.28515625" style="431" customWidth="1"/>
    <col min="2" max="2" width="74.7109375" style="347" customWidth="1"/>
    <col min="3" max="3" width="11" style="347" customWidth="1"/>
    <col min="4" max="4" width="13.42578125" style="432" customWidth="1"/>
    <col min="5" max="5" width="16" style="347" customWidth="1"/>
    <col min="6" max="6" width="28.85546875" style="347" customWidth="1"/>
    <col min="7" max="256" width="14" style="347"/>
    <col min="257" max="257" width="12.28515625" style="347" customWidth="1"/>
    <col min="258" max="258" width="74.7109375" style="347" customWidth="1"/>
    <col min="259" max="259" width="11" style="347" customWidth="1"/>
    <col min="260" max="260" width="13.42578125" style="347" customWidth="1"/>
    <col min="261" max="261" width="16" style="347" customWidth="1"/>
    <col min="262" max="262" width="28.85546875" style="347" customWidth="1"/>
    <col min="263" max="512" width="14" style="347"/>
    <col min="513" max="513" width="12.28515625" style="347" customWidth="1"/>
    <col min="514" max="514" width="74.7109375" style="347" customWidth="1"/>
    <col min="515" max="515" width="11" style="347" customWidth="1"/>
    <col min="516" max="516" width="13.42578125" style="347" customWidth="1"/>
    <col min="517" max="517" width="16" style="347" customWidth="1"/>
    <col min="518" max="518" width="28.85546875" style="347" customWidth="1"/>
    <col min="519" max="768" width="14" style="347"/>
    <col min="769" max="769" width="12.28515625" style="347" customWidth="1"/>
    <col min="770" max="770" width="74.7109375" style="347" customWidth="1"/>
    <col min="771" max="771" width="11" style="347" customWidth="1"/>
    <col min="772" max="772" width="13.42578125" style="347" customWidth="1"/>
    <col min="773" max="773" width="16" style="347" customWidth="1"/>
    <col min="774" max="774" width="28.85546875" style="347" customWidth="1"/>
    <col min="775" max="1024" width="14" style="347"/>
    <col min="1025" max="1025" width="12.28515625" style="347" customWidth="1"/>
    <col min="1026" max="1026" width="74.7109375" style="347" customWidth="1"/>
    <col min="1027" max="1027" width="11" style="347" customWidth="1"/>
    <col min="1028" max="1028" width="13.42578125" style="347" customWidth="1"/>
    <col min="1029" max="1029" width="16" style="347" customWidth="1"/>
    <col min="1030" max="1030" width="28.85546875" style="347" customWidth="1"/>
    <col min="1031" max="1280" width="14" style="347"/>
    <col min="1281" max="1281" width="12.28515625" style="347" customWidth="1"/>
    <col min="1282" max="1282" width="74.7109375" style="347" customWidth="1"/>
    <col min="1283" max="1283" width="11" style="347" customWidth="1"/>
    <col min="1284" max="1284" width="13.42578125" style="347" customWidth="1"/>
    <col min="1285" max="1285" width="16" style="347" customWidth="1"/>
    <col min="1286" max="1286" width="28.85546875" style="347" customWidth="1"/>
    <col min="1287" max="1536" width="14" style="347"/>
    <col min="1537" max="1537" width="12.28515625" style="347" customWidth="1"/>
    <col min="1538" max="1538" width="74.7109375" style="347" customWidth="1"/>
    <col min="1539" max="1539" width="11" style="347" customWidth="1"/>
    <col min="1540" max="1540" width="13.42578125" style="347" customWidth="1"/>
    <col min="1541" max="1541" width="16" style="347" customWidth="1"/>
    <col min="1542" max="1542" width="28.85546875" style="347" customWidth="1"/>
    <col min="1543" max="1792" width="14" style="347"/>
    <col min="1793" max="1793" width="12.28515625" style="347" customWidth="1"/>
    <col min="1794" max="1794" width="74.7109375" style="347" customWidth="1"/>
    <col min="1795" max="1795" width="11" style="347" customWidth="1"/>
    <col min="1796" max="1796" width="13.42578125" style="347" customWidth="1"/>
    <col min="1797" max="1797" width="16" style="347" customWidth="1"/>
    <col min="1798" max="1798" width="28.85546875" style="347" customWidth="1"/>
    <col min="1799" max="2048" width="14" style="347"/>
    <col min="2049" max="2049" width="12.28515625" style="347" customWidth="1"/>
    <col min="2050" max="2050" width="74.7109375" style="347" customWidth="1"/>
    <col min="2051" max="2051" width="11" style="347" customWidth="1"/>
    <col min="2052" max="2052" width="13.42578125" style="347" customWidth="1"/>
    <col min="2053" max="2053" width="16" style="347" customWidth="1"/>
    <col min="2054" max="2054" width="28.85546875" style="347" customWidth="1"/>
    <col min="2055" max="2304" width="14" style="347"/>
    <col min="2305" max="2305" width="12.28515625" style="347" customWidth="1"/>
    <col min="2306" max="2306" width="74.7109375" style="347" customWidth="1"/>
    <col min="2307" max="2307" width="11" style="347" customWidth="1"/>
    <col min="2308" max="2308" width="13.42578125" style="347" customWidth="1"/>
    <col min="2309" max="2309" width="16" style="347" customWidth="1"/>
    <col min="2310" max="2310" width="28.85546875" style="347" customWidth="1"/>
    <col min="2311" max="2560" width="14" style="347"/>
    <col min="2561" max="2561" width="12.28515625" style="347" customWidth="1"/>
    <col min="2562" max="2562" width="74.7109375" style="347" customWidth="1"/>
    <col min="2563" max="2563" width="11" style="347" customWidth="1"/>
    <col min="2564" max="2564" width="13.42578125" style="347" customWidth="1"/>
    <col min="2565" max="2565" width="16" style="347" customWidth="1"/>
    <col min="2566" max="2566" width="28.85546875" style="347" customWidth="1"/>
    <col min="2567" max="2816" width="14" style="347"/>
    <col min="2817" max="2817" width="12.28515625" style="347" customWidth="1"/>
    <col min="2818" max="2818" width="74.7109375" style="347" customWidth="1"/>
    <col min="2819" max="2819" width="11" style="347" customWidth="1"/>
    <col min="2820" max="2820" width="13.42578125" style="347" customWidth="1"/>
    <col min="2821" max="2821" width="16" style="347" customWidth="1"/>
    <col min="2822" max="2822" width="28.85546875" style="347" customWidth="1"/>
    <col min="2823" max="3072" width="14" style="347"/>
    <col min="3073" max="3073" width="12.28515625" style="347" customWidth="1"/>
    <col min="3074" max="3074" width="74.7109375" style="347" customWidth="1"/>
    <col min="3075" max="3075" width="11" style="347" customWidth="1"/>
    <col min="3076" max="3076" width="13.42578125" style="347" customWidth="1"/>
    <col min="3077" max="3077" width="16" style="347" customWidth="1"/>
    <col min="3078" max="3078" width="28.85546875" style="347" customWidth="1"/>
    <col min="3079" max="3328" width="14" style="347"/>
    <col min="3329" max="3329" width="12.28515625" style="347" customWidth="1"/>
    <col min="3330" max="3330" width="74.7109375" style="347" customWidth="1"/>
    <col min="3331" max="3331" width="11" style="347" customWidth="1"/>
    <col min="3332" max="3332" width="13.42578125" style="347" customWidth="1"/>
    <col min="3333" max="3333" width="16" style="347" customWidth="1"/>
    <col min="3334" max="3334" width="28.85546875" style="347" customWidth="1"/>
    <col min="3335" max="3584" width="14" style="347"/>
    <col min="3585" max="3585" width="12.28515625" style="347" customWidth="1"/>
    <col min="3586" max="3586" width="74.7109375" style="347" customWidth="1"/>
    <col min="3587" max="3587" width="11" style="347" customWidth="1"/>
    <col min="3588" max="3588" width="13.42578125" style="347" customWidth="1"/>
    <col min="3589" max="3589" width="16" style="347" customWidth="1"/>
    <col min="3590" max="3590" width="28.85546875" style="347" customWidth="1"/>
    <col min="3591" max="3840" width="14" style="347"/>
    <col min="3841" max="3841" width="12.28515625" style="347" customWidth="1"/>
    <col min="3842" max="3842" width="74.7109375" style="347" customWidth="1"/>
    <col min="3843" max="3843" width="11" style="347" customWidth="1"/>
    <col min="3844" max="3844" width="13.42578125" style="347" customWidth="1"/>
    <col min="3845" max="3845" width="16" style="347" customWidth="1"/>
    <col min="3846" max="3846" width="28.85546875" style="347" customWidth="1"/>
    <col min="3847" max="4096" width="14" style="347"/>
    <col min="4097" max="4097" width="12.28515625" style="347" customWidth="1"/>
    <col min="4098" max="4098" width="74.7109375" style="347" customWidth="1"/>
    <col min="4099" max="4099" width="11" style="347" customWidth="1"/>
    <col min="4100" max="4100" width="13.42578125" style="347" customWidth="1"/>
    <col min="4101" max="4101" width="16" style="347" customWidth="1"/>
    <col min="4102" max="4102" width="28.85546875" style="347" customWidth="1"/>
    <col min="4103" max="4352" width="14" style="347"/>
    <col min="4353" max="4353" width="12.28515625" style="347" customWidth="1"/>
    <col min="4354" max="4354" width="74.7109375" style="347" customWidth="1"/>
    <col min="4355" max="4355" width="11" style="347" customWidth="1"/>
    <col min="4356" max="4356" width="13.42578125" style="347" customWidth="1"/>
    <col min="4357" max="4357" width="16" style="347" customWidth="1"/>
    <col min="4358" max="4358" width="28.85546875" style="347" customWidth="1"/>
    <col min="4359" max="4608" width="14" style="347"/>
    <col min="4609" max="4609" width="12.28515625" style="347" customWidth="1"/>
    <col min="4610" max="4610" width="74.7109375" style="347" customWidth="1"/>
    <col min="4611" max="4611" width="11" style="347" customWidth="1"/>
    <col min="4612" max="4612" width="13.42578125" style="347" customWidth="1"/>
    <col min="4613" max="4613" width="16" style="347" customWidth="1"/>
    <col min="4614" max="4614" width="28.85546875" style="347" customWidth="1"/>
    <col min="4615" max="4864" width="14" style="347"/>
    <col min="4865" max="4865" width="12.28515625" style="347" customWidth="1"/>
    <col min="4866" max="4866" width="74.7109375" style="347" customWidth="1"/>
    <col min="4867" max="4867" width="11" style="347" customWidth="1"/>
    <col min="4868" max="4868" width="13.42578125" style="347" customWidth="1"/>
    <col min="4869" max="4869" width="16" style="347" customWidth="1"/>
    <col min="4870" max="4870" width="28.85546875" style="347" customWidth="1"/>
    <col min="4871" max="5120" width="14" style="347"/>
    <col min="5121" max="5121" width="12.28515625" style="347" customWidth="1"/>
    <col min="5122" max="5122" width="74.7109375" style="347" customWidth="1"/>
    <col min="5123" max="5123" width="11" style="347" customWidth="1"/>
    <col min="5124" max="5124" width="13.42578125" style="347" customWidth="1"/>
    <col min="5125" max="5125" width="16" style="347" customWidth="1"/>
    <col min="5126" max="5126" width="28.85546875" style="347" customWidth="1"/>
    <col min="5127" max="5376" width="14" style="347"/>
    <col min="5377" max="5377" width="12.28515625" style="347" customWidth="1"/>
    <col min="5378" max="5378" width="74.7109375" style="347" customWidth="1"/>
    <col min="5379" max="5379" width="11" style="347" customWidth="1"/>
    <col min="5380" max="5380" width="13.42578125" style="347" customWidth="1"/>
    <col min="5381" max="5381" width="16" style="347" customWidth="1"/>
    <col min="5382" max="5382" width="28.85546875" style="347" customWidth="1"/>
    <col min="5383" max="5632" width="14" style="347"/>
    <col min="5633" max="5633" width="12.28515625" style="347" customWidth="1"/>
    <col min="5634" max="5634" width="74.7109375" style="347" customWidth="1"/>
    <col min="5635" max="5635" width="11" style="347" customWidth="1"/>
    <col min="5636" max="5636" width="13.42578125" style="347" customWidth="1"/>
    <col min="5637" max="5637" width="16" style="347" customWidth="1"/>
    <col min="5638" max="5638" width="28.85546875" style="347" customWidth="1"/>
    <col min="5639" max="5888" width="14" style="347"/>
    <col min="5889" max="5889" width="12.28515625" style="347" customWidth="1"/>
    <col min="5890" max="5890" width="74.7109375" style="347" customWidth="1"/>
    <col min="5891" max="5891" width="11" style="347" customWidth="1"/>
    <col min="5892" max="5892" width="13.42578125" style="347" customWidth="1"/>
    <col min="5893" max="5893" width="16" style="347" customWidth="1"/>
    <col min="5894" max="5894" width="28.85546875" style="347" customWidth="1"/>
    <col min="5895" max="6144" width="14" style="347"/>
    <col min="6145" max="6145" width="12.28515625" style="347" customWidth="1"/>
    <col min="6146" max="6146" width="74.7109375" style="347" customWidth="1"/>
    <col min="6147" max="6147" width="11" style="347" customWidth="1"/>
    <col min="6148" max="6148" width="13.42578125" style="347" customWidth="1"/>
    <col min="6149" max="6149" width="16" style="347" customWidth="1"/>
    <col min="6150" max="6150" width="28.85546875" style="347" customWidth="1"/>
    <col min="6151" max="6400" width="14" style="347"/>
    <col min="6401" max="6401" width="12.28515625" style="347" customWidth="1"/>
    <col min="6402" max="6402" width="74.7109375" style="347" customWidth="1"/>
    <col min="6403" max="6403" width="11" style="347" customWidth="1"/>
    <col min="6404" max="6404" width="13.42578125" style="347" customWidth="1"/>
    <col min="6405" max="6405" width="16" style="347" customWidth="1"/>
    <col min="6406" max="6406" width="28.85546875" style="347" customWidth="1"/>
    <col min="6407" max="6656" width="14" style="347"/>
    <col min="6657" max="6657" width="12.28515625" style="347" customWidth="1"/>
    <col min="6658" max="6658" width="74.7109375" style="347" customWidth="1"/>
    <col min="6659" max="6659" width="11" style="347" customWidth="1"/>
    <col min="6660" max="6660" width="13.42578125" style="347" customWidth="1"/>
    <col min="6661" max="6661" width="16" style="347" customWidth="1"/>
    <col min="6662" max="6662" width="28.85546875" style="347" customWidth="1"/>
    <col min="6663" max="6912" width="14" style="347"/>
    <col min="6913" max="6913" width="12.28515625" style="347" customWidth="1"/>
    <col min="6914" max="6914" width="74.7109375" style="347" customWidth="1"/>
    <col min="6915" max="6915" width="11" style="347" customWidth="1"/>
    <col min="6916" max="6916" width="13.42578125" style="347" customWidth="1"/>
    <col min="6917" max="6917" width="16" style="347" customWidth="1"/>
    <col min="6918" max="6918" width="28.85546875" style="347" customWidth="1"/>
    <col min="6919" max="7168" width="14" style="347"/>
    <col min="7169" max="7169" width="12.28515625" style="347" customWidth="1"/>
    <col min="7170" max="7170" width="74.7109375" style="347" customWidth="1"/>
    <col min="7171" max="7171" width="11" style="347" customWidth="1"/>
    <col min="7172" max="7172" width="13.42578125" style="347" customWidth="1"/>
    <col min="7173" max="7173" width="16" style="347" customWidth="1"/>
    <col min="7174" max="7174" width="28.85546875" style="347" customWidth="1"/>
    <col min="7175" max="7424" width="14" style="347"/>
    <col min="7425" max="7425" width="12.28515625" style="347" customWidth="1"/>
    <col min="7426" max="7426" width="74.7109375" style="347" customWidth="1"/>
    <col min="7427" max="7427" width="11" style="347" customWidth="1"/>
    <col min="7428" max="7428" width="13.42578125" style="347" customWidth="1"/>
    <col min="7429" max="7429" width="16" style="347" customWidth="1"/>
    <col min="7430" max="7430" width="28.85546875" style="347" customWidth="1"/>
    <col min="7431" max="7680" width="14" style="347"/>
    <col min="7681" max="7681" width="12.28515625" style="347" customWidth="1"/>
    <col min="7682" max="7682" width="74.7109375" style="347" customWidth="1"/>
    <col min="7683" max="7683" width="11" style="347" customWidth="1"/>
    <col min="7684" max="7684" width="13.42578125" style="347" customWidth="1"/>
    <col min="7685" max="7685" width="16" style="347" customWidth="1"/>
    <col min="7686" max="7686" width="28.85546875" style="347" customWidth="1"/>
    <col min="7687" max="7936" width="14" style="347"/>
    <col min="7937" max="7937" width="12.28515625" style="347" customWidth="1"/>
    <col min="7938" max="7938" width="74.7109375" style="347" customWidth="1"/>
    <col min="7939" max="7939" width="11" style="347" customWidth="1"/>
    <col min="7940" max="7940" width="13.42578125" style="347" customWidth="1"/>
    <col min="7941" max="7941" width="16" style="347" customWidth="1"/>
    <col min="7942" max="7942" width="28.85546875" style="347" customWidth="1"/>
    <col min="7943" max="8192" width="14" style="347"/>
    <col min="8193" max="8193" width="12.28515625" style="347" customWidth="1"/>
    <col min="8194" max="8194" width="74.7109375" style="347" customWidth="1"/>
    <col min="8195" max="8195" width="11" style="347" customWidth="1"/>
    <col min="8196" max="8196" width="13.42578125" style="347" customWidth="1"/>
    <col min="8197" max="8197" width="16" style="347" customWidth="1"/>
    <col min="8198" max="8198" width="28.85546875" style="347" customWidth="1"/>
    <col min="8199" max="8448" width="14" style="347"/>
    <col min="8449" max="8449" width="12.28515625" style="347" customWidth="1"/>
    <col min="8450" max="8450" width="74.7109375" style="347" customWidth="1"/>
    <col min="8451" max="8451" width="11" style="347" customWidth="1"/>
    <col min="8452" max="8452" width="13.42578125" style="347" customWidth="1"/>
    <col min="8453" max="8453" width="16" style="347" customWidth="1"/>
    <col min="8454" max="8454" width="28.85546875" style="347" customWidth="1"/>
    <col min="8455" max="8704" width="14" style="347"/>
    <col min="8705" max="8705" width="12.28515625" style="347" customWidth="1"/>
    <col min="8706" max="8706" width="74.7109375" style="347" customWidth="1"/>
    <col min="8707" max="8707" width="11" style="347" customWidth="1"/>
    <col min="8708" max="8708" width="13.42578125" style="347" customWidth="1"/>
    <col min="8709" max="8709" width="16" style="347" customWidth="1"/>
    <col min="8710" max="8710" width="28.85546875" style="347" customWidth="1"/>
    <col min="8711" max="8960" width="14" style="347"/>
    <col min="8961" max="8961" width="12.28515625" style="347" customWidth="1"/>
    <col min="8962" max="8962" width="74.7109375" style="347" customWidth="1"/>
    <col min="8963" max="8963" width="11" style="347" customWidth="1"/>
    <col min="8964" max="8964" width="13.42578125" style="347" customWidth="1"/>
    <col min="8965" max="8965" width="16" style="347" customWidth="1"/>
    <col min="8966" max="8966" width="28.85546875" style="347" customWidth="1"/>
    <col min="8967" max="9216" width="14" style="347"/>
    <col min="9217" max="9217" width="12.28515625" style="347" customWidth="1"/>
    <col min="9218" max="9218" width="74.7109375" style="347" customWidth="1"/>
    <col min="9219" max="9219" width="11" style="347" customWidth="1"/>
    <col min="9220" max="9220" width="13.42578125" style="347" customWidth="1"/>
    <col min="9221" max="9221" width="16" style="347" customWidth="1"/>
    <col min="9222" max="9222" width="28.85546875" style="347" customWidth="1"/>
    <col min="9223" max="9472" width="14" style="347"/>
    <col min="9473" max="9473" width="12.28515625" style="347" customWidth="1"/>
    <col min="9474" max="9474" width="74.7109375" style="347" customWidth="1"/>
    <col min="9475" max="9475" width="11" style="347" customWidth="1"/>
    <col min="9476" max="9476" width="13.42578125" style="347" customWidth="1"/>
    <col min="9477" max="9477" width="16" style="347" customWidth="1"/>
    <col min="9478" max="9478" width="28.85546875" style="347" customWidth="1"/>
    <col min="9479" max="9728" width="14" style="347"/>
    <col min="9729" max="9729" width="12.28515625" style="347" customWidth="1"/>
    <col min="9730" max="9730" width="74.7109375" style="347" customWidth="1"/>
    <col min="9731" max="9731" width="11" style="347" customWidth="1"/>
    <col min="9732" max="9732" width="13.42578125" style="347" customWidth="1"/>
    <col min="9733" max="9733" width="16" style="347" customWidth="1"/>
    <col min="9734" max="9734" width="28.85546875" style="347" customWidth="1"/>
    <col min="9735" max="9984" width="14" style="347"/>
    <col min="9985" max="9985" width="12.28515625" style="347" customWidth="1"/>
    <col min="9986" max="9986" width="74.7109375" style="347" customWidth="1"/>
    <col min="9987" max="9987" width="11" style="347" customWidth="1"/>
    <col min="9988" max="9988" width="13.42578125" style="347" customWidth="1"/>
    <col min="9989" max="9989" width="16" style="347" customWidth="1"/>
    <col min="9990" max="9990" width="28.85546875" style="347" customWidth="1"/>
    <col min="9991" max="10240" width="14" style="347"/>
    <col min="10241" max="10241" width="12.28515625" style="347" customWidth="1"/>
    <col min="10242" max="10242" width="74.7109375" style="347" customWidth="1"/>
    <col min="10243" max="10243" width="11" style="347" customWidth="1"/>
    <col min="10244" max="10244" width="13.42578125" style="347" customWidth="1"/>
    <col min="10245" max="10245" width="16" style="347" customWidth="1"/>
    <col min="10246" max="10246" width="28.85546875" style="347" customWidth="1"/>
    <col min="10247" max="10496" width="14" style="347"/>
    <col min="10497" max="10497" width="12.28515625" style="347" customWidth="1"/>
    <col min="10498" max="10498" width="74.7109375" style="347" customWidth="1"/>
    <col min="10499" max="10499" width="11" style="347" customWidth="1"/>
    <col min="10500" max="10500" width="13.42578125" style="347" customWidth="1"/>
    <col min="10501" max="10501" width="16" style="347" customWidth="1"/>
    <col min="10502" max="10502" width="28.85546875" style="347" customWidth="1"/>
    <col min="10503" max="10752" width="14" style="347"/>
    <col min="10753" max="10753" width="12.28515625" style="347" customWidth="1"/>
    <col min="10754" max="10754" width="74.7109375" style="347" customWidth="1"/>
    <col min="10755" max="10755" width="11" style="347" customWidth="1"/>
    <col min="10756" max="10756" width="13.42578125" style="347" customWidth="1"/>
    <col min="10757" max="10757" width="16" style="347" customWidth="1"/>
    <col min="10758" max="10758" width="28.85546875" style="347" customWidth="1"/>
    <col min="10759" max="11008" width="14" style="347"/>
    <col min="11009" max="11009" width="12.28515625" style="347" customWidth="1"/>
    <col min="11010" max="11010" width="74.7109375" style="347" customWidth="1"/>
    <col min="11011" max="11011" width="11" style="347" customWidth="1"/>
    <col min="11012" max="11012" width="13.42578125" style="347" customWidth="1"/>
    <col min="11013" max="11013" width="16" style="347" customWidth="1"/>
    <col min="11014" max="11014" width="28.85546875" style="347" customWidth="1"/>
    <col min="11015" max="11264" width="14" style="347"/>
    <col min="11265" max="11265" width="12.28515625" style="347" customWidth="1"/>
    <col min="11266" max="11266" width="74.7109375" style="347" customWidth="1"/>
    <col min="11267" max="11267" width="11" style="347" customWidth="1"/>
    <col min="11268" max="11268" width="13.42578125" style="347" customWidth="1"/>
    <col min="11269" max="11269" width="16" style="347" customWidth="1"/>
    <col min="11270" max="11270" width="28.85546875" style="347" customWidth="1"/>
    <col min="11271" max="11520" width="14" style="347"/>
    <col min="11521" max="11521" width="12.28515625" style="347" customWidth="1"/>
    <col min="11522" max="11522" width="74.7109375" style="347" customWidth="1"/>
    <col min="11523" max="11523" width="11" style="347" customWidth="1"/>
    <col min="11524" max="11524" width="13.42578125" style="347" customWidth="1"/>
    <col min="11525" max="11525" width="16" style="347" customWidth="1"/>
    <col min="11526" max="11526" width="28.85546875" style="347" customWidth="1"/>
    <col min="11527" max="11776" width="14" style="347"/>
    <col min="11777" max="11777" width="12.28515625" style="347" customWidth="1"/>
    <col min="11778" max="11778" width="74.7109375" style="347" customWidth="1"/>
    <col min="11779" max="11779" width="11" style="347" customWidth="1"/>
    <col min="11780" max="11780" width="13.42578125" style="347" customWidth="1"/>
    <col min="11781" max="11781" width="16" style="347" customWidth="1"/>
    <col min="11782" max="11782" width="28.85546875" style="347" customWidth="1"/>
    <col min="11783" max="12032" width="14" style="347"/>
    <col min="12033" max="12033" width="12.28515625" style="347" customWidth="1"/>
    <col min="12034" max="12034" width="74.7109375" style="347" customWidth="1"/>
    <col min="12035" max="12035" width="11" style="347" customWidth="1"/>
    <col min="12036" max="12036" width="13.42578125" style="347" customWidth="1"/>
    <col min="12037" max="12037" width="16" style="347" customWidth="1"/>
    <col min="12038" max="12038" width="28.85546875" style="347" customWidth="1"/>
    <col min="12039" max="12288" width="14" style="347"/>
    <col min="12289" max="12289" width="12.28515625" style="347" customWidth="1"/>
    <col min="12290" max="12290" width="74.7109375" style="347" customWidth="1"/>
    <col min="12291" max="12291" width="11" style="347" customWidth="1"/>
    <col min="12292" max="12292" width="13.42578125" style="347" customWidth="1"/>
    <col min="12293" max="12293" width="16" style="347" customWidth="1"/>
    <col min="12294" max="12294" width="28.85546875" style="347" customWidth="1"/>
    <col min="12295" max="12544" width="14" style="347"/>
    <col min="12545" max="12545" width="12.28515625" style="347" customWidth="1"/>
    <col min="12546" max="12546" width="74.7109375" style="347" customWidth="1"/>
    <col min="12547" max="12547" width="11" style="347" customWidth="1"/>
    <col min="12548" max="12548" width="13.42578125" style="347" customWidth="1"/>
    <col min="12549" max="12549" width="16" style="347" customWidth="1"/>
    <col min="12550" max="12550" width="28.85546875" style="347" customWidth="1"/>
    <col min="12551" max="12800" width="14" style="347"/>
    <col min="12801" max="12801" width="12.28515625" style="347" customWidth="1"/>
    <col min="12802" max="12802" width="74.7109375" style="347" customWidth="1"/>
    <col min="12803" max="12803" width="11" style="347" customWidth="1"/>
    <col min="12804" max="12804" width="13.42578125" style="347" customWidth="1"/>
    <col min="12805" max="12805" width="16" style="347" customWidth="1"/>
    <col min="12806" max="12806" width="28.85546875" style="347" customWidth="1"/>
    <col min="12807" max="13056" width="14" style="347"/>
    <col min="13057" max="13057" width="12.28515625" style="347" customWidth="1"/>
    <col min="13058" max="13058" width="74.7109375" style="347" customWidth="1"/>
    <col min="13059" max="13059" width="11" style="347" customWidth="1"/>
    <col min="13060" max="13060" width="13.42578125" style="347" customWidth="1"/>
    <col min="13061" max="13061" width="16" style="347" customWidth="1"/>
    <col min="13062" max="13062" width="28.85546875" style="347" customWidth="1"/>
    <col min="13063" max="13312" width="14" style="347"/>
    <col min="13313" max="13313" width="12.28515625" style="347" customWidth="1"/>
    <col min="13314" max="13314" width="74.7109375" style="347" customWidth="1"/>
    <col min="13315" max="13315" width="11" style="347" customWidth="1"/>
    <col min="13316" max="13316" width="13.42578125" style="347" customWidth="1"/>
    <col min="13317" max="13317" width="16" style="347" customWidth="1"/>
    <col min="13318" max="13318" width="28.85546875" style="347" customWidth="1"/>
    <col min="13319" max="13568" width="14" style="347"/>
    <col min="13569" max="13569" width="12.28515625" style="347" customWidth="1"/>
    <col min="13570" max="13570" width="74.7109375" style="347" customWidth="1"/>
    <col min="13571" max="13571" width="11" style="347" customWidth="1"/>
    <col min="13572" max="13572" width="13.42578125" style="347" customWidth="1"/>
    <col min="13573" max="13573" width="16" style="347" customWidth="1"/>
    <col min="13574" max="13574" width="28.85546875" style="347" customWidth="1"/>
    <col min="13575" max="13824" width="14" style="347"/>
    <col min="13825" max="13825" width="12.28515625" style="347" customWidth="1"/>
    <col min="13826" max="13826" width="74.7109375" style="347" customWidth="1"/>
    <col min="13827" max="13827" width="11" style="347" customWidth="1"/>
    <col min="13828" max="13828" width="13.42578125" style="347" customWidth="1"/>
    <col min="13829" max="13829" width="16" style="347" customWidth="1"/>
    <col min="13830" max="13830" width="28.85546875" style="347" customWidth="1"/>
    <col min="13831" max="14080" width="14" style="347"/>
    <col min="14081" max="14081" width="12.28515625" style="347" customWidth="1"/>
    <col min="14082" max="14082" width="74.7109375" style="347" customWidth="1"/>
    <col min="14083" max="14083" width="11" style="347" customWidth="1"/>
    <col min="14084" max="14084" width="13.42578125" style="347" customWidth="1"/>
    <col min="14085" max="14085" width="16" style="347" customWidth="1"/>
    <col min="14086" max="14086" width="28.85546875" style="347" customWidth="1"/>
    <col min="14087" max="14336" width="14" style="347"/>
    <col min="14337" max="14337" width="12.28515625" style="347" customWidth="1"/>
    <col min="14338" max="14338" width="74.7109375" style="347" customWidth="1"/>
    <col min="14339" max="14339" width="11" style="347" customWidth="1"/>
    <col min="14340" max="14340" width="13.42578125" style="347" customWidth="1"/>
    <col min="14341" max="14341" width="16" style="347" customWidth="1"/>
    <col min="14342" max="14342" width="28.85546875" style="347" customWidth="1"/>
    <col min="14343" max="14592" width="14" style="347"/>
    <col min="14593" max="14593" width="12.28515625" style="347" customWidth="1"/>
    <col min="14594" max="14594" width="74.7109375" style="347" customWidth="1"/>
    <col min="14595" max="14595" width="11" style="347" customWidth="1"/>
    <col min="14596" max="14596" width="13.42578125" style="347" customWidth="1"/>
    <col min="14597" max="14597" width="16" style="347" customWidth="1"/>
    <col min="14598" max="14598" width="28.85546875" style="347" customWidth="1"/>
    <col min="14599" max="14848" width="14" style="347"/>
    <col min="14849" max="14849" width="12.28515625" style="347" customWidth="1"/>
    <col min="14850" max="14850" width="74.7109375" style="347" customWidth="1"/>
    <col min="14851" max="14851" width="11" style="347" customWidth="1"/>
    <col min="14852" max="14852" width="13.42578125" style="347" customWidth="1"/>
    <col min="14853" max="14853" width="16" style="347" customWidth="1"/>
    <col min="14854" max="14854" width="28.85546875" style="347" customWidth="1"/>
    <col min="14855" max="15104" width="14" style="347"/>
    <col min="15105" max="15105" width="12.28515625" style="347" customWidth="1"/>
    <col min="15106" max="15106" width="74.7109375" style="347" customWidth="1"/>
    <col min="15107" max="15107" width="11" style="347" customWidth="1"/>
    <col min="15108" max="15108" width="13.42578125" style="347" customWidth="1"/>
    <col min="15109" max="15109" width="16" style="347" customWidth="1"/>
    <col min="15110" max="15110" width="28.85546875" style="347" customWidth="1"/>
    <col min="15111" max="15360" width="14" style="347"/>
    <col min="15361" max="15361" width="12.28515625" style="347" customWidth="1"/>
    <col min="15362" max="15362" width="74.7109375" style="347" customWidth="1"/>
    <col min="15363" max="15363" width="11" style="347" customWidth="1"/>
    <col min="15364" max="15364" width="13.42578125" style="347" customWidth="1"/>
    <col min="15365" max="15365" width="16" style="347" customWidth="1"/>
    <col min="15366" max="15366" width="28.85546875" style="347" customWidth="1"/>
    <col min="15367" max="15616" width="14" style="347"/>
    <col min="15617" max="15617" width="12.28515625" style="347" customWidth="1"/>
    <col min="15618" max="15618" width="74.7109375" style="347" customWidth="1"/>
    <col min="15619" max="15619" width="11" style="347" customWidth="1"/>
    <col min="15620" max="15620" width="13.42578125" style="347" customWidth="1"/>
    <col min="15621" max="15621" width="16" style="347" customWidth="1"/>
    <col min="15622" max="15622" width="28.85546875" style="347" customWidth="1"/>
    <col min="15623" max="15872" width="14" style="347"/>
    <col min="15873" max="15873" width="12.28515625" style="347" customWidth="1"/>
    <col min="15874" max="15874" width="74.7109375" style="347" customWidth="1"/>
    <col min="15875" max="15875" width="11" style="347" customWidth="1"/>
    <col min="15876" max="15876" width="13.42578125" style="347" customWidth="1"/>
    <col min="15877" max="15877" width="16" style="347" customWidth="1"/>
    <col min="15878" max="15878" width="28.85546875" style="347" customWidth="1"/>
    <col min="15879" max="16128" width="14" style="347"/>
    <col min="16129" max="16129" width="12.28515625" style="347" customWidth="1"/>
    <col min="16130" max="16130" width="74.7109375" style="347" customWidth="1"/>
    <col min="16131" max="16131" width="11" style="347" customWidth="1"/>
    <col min="16132" max="16132" width="13.42578125" style="347" customWidth="1"/>
    <col min="16133" max="16133" width="16" style="347" customWidth="1"/>
    <col min="16134" max="16134" width="28.85546875" style="347" customWidth="1"/>
    <col min="16135" max="16384" width="14" style="347"/>
  </cols>
  <sheetData>
    <row r="1" spans="1:6" ht="9" customHeight="1">
      <c r="A1" s="341"/>
      <c r="B1" s="342"/>
      <c r="C1" s="343"/>
      <c r="D1" s="344"/>
      <c r="E1" s="345"/>
      <c r="F1" s="346"/>
    </row>
    <row r="2" spans="1:6" ht="21">
      <c r="A2" s="348"/>
      <c r="B2" s="349" t="s">
        <v>17</v>
      </c>
      <c r="C2" s="350"/>
      <c r="D2" s="351"/>
      <c r="E2" s="352"/>
      <c r="F2" s="353"/>
    </row>
    <row r="3" spans="1:6" ht="15.6">
      <c r="A3" s="348"/>
      <c r="B3" s="354" t="s">
        <v>1092</v>
      </c>
      <c r="C3" s="350"/>
      <c r="D3" s="351"/>
      <c r="E3" s="355"/>
      <c r="F3" s="356"/>
    </row>
    <row r="4" spans="1:6" ht="17.399999999999999">
      <c r="A4" s="348"/>
      <c r="B4" s="357"/>
      <c r="C4" s="358" t="s">
        <v>1093</v>
      </c>
      <c r="D4" s="351"/>
      <c r="E4" s="355"/>
      <c r="F4" s="356"/>
    </row>
    <row r="5" spans="1:6" ht="16.2" thickBot="1">
      <c r="A5" s="359"/>
      <c r="B5" s="360"/>
      <c r="C5" s="361"/>
      <c r="D5" s="362"/>
      <c r="E5" s="363"/>
      <c r="F5" s="364"/>
    </row>
    <row r="6" spans="1:6" ht="24.6" thickBot="1">
      <c r="A6" s="365" t="s">
        <v>1094</v>
      </c>
      <c r="B6" s="366" t="s">
        <v>1095</v>
      </c>
      <c r="C6" s="367" t="s">
        <v>1096</v>
      </c>
      <c r="D6" s="368" t="s">
        <v>118</v>
      </c>
      <c r="E6" s="369" t="s">
        <v>1097</v>
      </c>
      <c r="F6" s="370" t="s">
        <v>1098</v>
      </c>
    </row>
    <row r="7" spans="1:6" ht="22.8">
      <c r="A7" s="371"/>
      <c r="B7" s="372" t="s">
        <v>1099</v>
      </c>
      <c r="C7" s="371"/>
      <c r="D7" s="373"/>
      <c r="E7" s="374"/>
      <c r="F7" s="375"/>
    </row>
    <row r="8" spans="1:6">
      <c r="A8" s="376"/>
      <c r="B8" s="377"/>
      <c r="C8" s="376"/>
      <c r="D8" s="378"/>
      <c r="E8" s="379"/>
      <c r="F8" s="380"/>
    </row>
    <row r="9" spans="1:6">
      <c r="A9" s="376">
        <v>1</v>
      </c>
      <c r="B9" s="377" t="s">
        <v>1100</v>
      </c>
      <c r="C9" s="376"/>
      <c r="D9" s="378"/>
      <c r="E9" s="379"/>
      <c r="F9" s="380">
        <f>F26</f>
        <v>0</v>
      </c>
    </row>
    <row r="10" spans="1:6" ht="15" customHeight="1" thickBot="1">
      <c r="A10" s="376"/>
      <c r="B10" s="377"/>
      <c r="C10" s="376"/>
      <c r="D10" s="378"/>
      <c r="E10" s="379"/>
      <c r="F10" s="381"/>
    </row>
    <row r="11" spans="1:6" ht="21.6" thickBot="1">
      <c r="A11" s="382"/>
      <c r="B11" s="383" t="s">
        <v>1101</v>
      </c>
      <c r="C11" s="382"/>
      <c r="D11" s="384"/>
      <c r="E11" s="385"/>
      <c r="F11" s="386">
        <f>SUM(F9:F10)</f>
        <v>0</v>
      </c>
    </row>
    <row r="12" spans="1:6" ht="15.6" thickBot="1">
      <c r="A12" s="387"/>
      <c r="B12" s="388"/>
      <c r="C12" s="387"/>
      <c r="D12" s="389"/>
      <c r="E12" s="390"/>
      <c r="F12" s="391"/>
    </row>
    <row r="13" spans="1:6" ht="16.2" thickBot="1">
      <c r="A13" s="392">
        <f>A9</f>
        <v>1</v>
      </c>
      <c r="B13" s="393" t="str">
        <f>B9</f>
        <v>Vnitřní kanalizace</v>
      </c>
      <c r="C13" s="394"/>
      <c r="D13" s="395"/>
      <c r="E13" s="396"/>
      <c r="F13" s="397"/>
    </row>
    <row r="14" spans="1:6">
      <c r="A14" s="398"/>
      <c r="B14" s="399"/>
      <c r="C14" s="399"/>
      <c r="D14" s="399"/>
      <c r="E14" s="399"/>
      <c r="F14" s="400"/>
    </row>
    <row r="15" spans="1:6" ht="27.6">
      <c r="A15" s="401">
        <v>1</v>
      </c>
      <c r="B15" s="402" t="s">
        <v>1102</v>
      </c>
      <c r="C15" s="403" t="s">
        <v>1103</v>
      </c>
      <c r="D15" s="404">
        <v>1</v>
      </c>
      <c r="E15" s="560"/>
      <c r="F15" s="406">
        <f>D15*E15</f>
        <v>0</v>
      </c>
    </row>
    <row r="16" spans="1:6">
      <c r="A16" s="401">
        <v>2</v>
      </c>
      <c r="B16" s="402" t="s">
        <v>1104</v>
      </c>
      <c r="C16" s="403" t="s">
        <v>1103</v>
      </c>
      <c r="D16" s="404">
        <v>1</v>
      </c>
      <c r="E16" s="560"/>
      <c r="F16" s="406">
        <f t="shared" ref="F16:F24" si="0">D16*E16</f>
        <v>0</v>
      </c>
    </row>
    <row r="17" spans="1:6" ht="41.4">
      <c r="A17" s="401">
        <v>3</v>
      </c>
      <c r="B17" s="402" t="s">
        <v>1105</v>
      </c>
      <c r="C17" s="403" t="s">
        <v>241</v>
      </c>
      <c r="D17" s="404">
        <v>25</v>
      </c>
      <c r="E17" s="560"/>
      <c r="F17" s="406">
        <f t="shared" si="0"/>
        <v>0</v>
      </c>
    </row>
    <row r="18" spans="1:6">
      <c r="A18" s="401">
        <v>4</v>
      </c>
      <c r="B18" s="402" t="s">
        <v>1106</v>
      </c>
      <c r="C18" s="403" t="s">
        <v>241</v>
      </c>
      <c r="D18" s="404">
        <v>15</v>
      </c>
      <c r="E18" s="560"/>
      <c r="F18" s="406">
        <f t="shared" si="0"/>
        <v>0</v>
      </c>
    </row>
    <row r="19" spans="1:6">
      <c r="A19" s="401">
        <v>5</v>
      </c>
      <c r="B19" s="402" t="s">
        <v>1107</v>
      </c>
      <c r="C19" s="403" t="s">
        <v>241</v>
      </c>
      <c r="D19" s="404">
        <v>10</v>
      </c>
      <c r="E19" s="560"/>
      <c r="F19" s="406">
        <f>D19*E19</f>
        <v>0</v>
      </c>
    </row>
    <row r="20" spans="1:6">
      <c r="A20" s="401">
        <v>6</v>
      </c>
      <c r="B20" s="407" t="s">
        <v>1108</v>
      </c>
      <c r="C20" s="403" t="s">
        <v>1109</v>
      </c>
      <c r="D20" s="404">
        <v>2</v>
      </c>
      <c r="E20" s="560"/>
      <c r="F20" s="406">
        <f t="shared" si="0"/>
        <v>0</v>
      </c>
    </row>
    <row r="21" spans="1:6">
      <c r="A21" s="401">
        <v>7</v>
      </c>
      <c r="B21" s="407" t="s">
        <v>1110</v>
      </c>
      <c r="C21" s="403" t="s">
        <v>1109</v>
      </c>
      <c r="D21" s="404">
        <v>2</v>
      </c>
      <c r="E21" s="560"/>
      <c r="F21" s="406">
        <f t="shared" si="0"/>
        <v>0</v>
      </c>
    </row>
    <row r="22" spans="1:6">
      <c r="A22" s="401">
        <v>8</v>
      </c>
      <c r="B22" s="408" t="s">
        <v>1111</v>
      </c>
      <c r="C22" s="409" t="s">
        <v>241</v>
      </c>
      <c r="D22" s="410">
        <v>40</v>
      </c>
      <c r="E22" s="561"/>
      <c r="F22" s="406">
        <f t="shared" si="0"/>
        <v>0</v>
      </c>
    </row>
    <row r="23" spans="1:6" ht="27.6">
      <c r="A23" s="401">
        <v>9</v>
      </c>
      <c r="B23" s="408" t="s">
        <v>1112</v>
      </c>
      <c r="C23" s="409" t="s">
        <v>623</v>
      </c>
      <c r="D23" s="410">
        <v>1</v>
      </c>
      <c r="E23" s="561"/>
      <c r="F23" s="406">
        <f t="shared" si="0"/>
        <v>0</v>
      </c>
    </row>
    <row r="24" spans="1:6">
      <c r="A24" s="401">
        <v>10</v>
      </c>
      <c r="B24" s="408" t="s">
        <v>1113</v>
      </c>
      <c r="C24" s="409" t="s">
        <v>485</v>
      </c>
      <c r="D24" s="410">
        <v>1</v>
      </c>
      <c r="E24" s="561"/>
      <c r="F24" s="406">
        <f t="shared" si="0"/>
        <v>0</v>
      </c>
    </row>
    <row r="25" spans="1:6" ht="15.6" thickBot="1">
      <c r="A25" s="411"/>
      <c r="B25" s="412"/>
      <c r="C25" s="411"/>
      <c r="D25" s="413"/>
      <c r="E25" s="414"/>
      <c r="F25" s="415"/>
    </row>
    <row r="26" spans="1:6" ht="17.25" customHeight="1" thickBot="1">
      <c r="A26" s="416"/>
      <c r="B26" s="417" t="s">
        <v>1114</v>
      </c>
      <c r="C26" s="394"/>
      <c r="D26" s="395"/>
      <c r="E26" s="418"/>
      <c r="F26" s="419">
        <f>SUM(F16:F25)</f>
        <v>0</v>
      </c>
    </row>
    <row r="27" spans="1:6" ht="15.6" thickBot="1">
      <c r="A27" s="401"/>
      <c r="B27" s="402"/>
      <c r="C27" s="402"/>
      <c r="D27" s="404"/>
      <c r="E27" s="405"/>
      <c r="F27" s="406"/>
    </row>
    <row r="28" spans="1:6" ht="18" thickBot="1">
      <c r="A28" s="420"/>
      <c r="B28" s="421"/>
      <c r="C28" s="422"/>
      <c r="D28" s="423"/>
      <c r="E28" s="422"/>
      <c r="F28" s="424"/>
    </row>
    <row r="29" spans="1:6" ht="41.4" thickBot="1">
      <c r="A29" s="425"/>
      <c r="B29" s="426" t="s">
        <v>1115</v>
      </c>
      <c r="C29" s="427"/>
      <c r="D29" s="428"/>
      <c r="E29" s="429"/>
      <c r="F29" s="430">
        <f>F11</f>
        <v>0</v>
      </c>
    </row>
  </sheetData>
  <sheetProtection algorithmName="SHA-512" hashValue="xE5uGrVuxuYThzEtcEhD6PEI5XJKRpZWoeGS9IjLEy+W6G6Q8neb9fEthA55C3j1ms3o9KEY6DnfFbiOt+p4yQ==" saltValue="eyMUwTFfhWkqmW8yQIYVfg==" spinCount="100000" sheet="1"/>
  <hyperlinks>
    <hyperlink ref="B9" location="'FORMULAR SV'!B23" display="Vnitřní kanalizace" xr:uid="{C4A6AEC5-0920-4A3C-8CAB-A3A33B8803D0}"/>
  </hyperlinks>
  <printOptions horizontalCentered="1"/>
  <pageMargins left="0.39370078740157483" right="0.39370078740157483" top="0.59055118110236227" bottom="0.71" header="0.51181102362204722" footer="0.51"/>
  <pageSetup paperSize="9" scale="75" orientation="portrait" horizontalDpi="300" verticalDpi="300" r:id="rId1"/>
  <headerFooter alignWithMargins="0">
    <oddFooter>&amp;CStrana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B491B-78EA-426E-A9F7-8F4AA5452B95}">
  <dimension ref="A1:G197"/>
  <sheetViews>
    <sheetView showGridLines="0" zoomScale="75" zoomScaleNormal="75" zoomScaleSheetLayoutView="100" workbookViewId="0">
      <pane ySplit="4" topLeftCell="A5" activePane="bottomLeft" state="frozen"/>
      <selection activeCell="G19" sqref="G19"/>
      <selection pane="bottomLeft" activeCell="F13" sqref="F13"/>
    </sheetView>
  </sheetViews>
  <sheetFormatPr defaultColWidth="14" defaultRowHeight="15"/>
  <cols>
    <col min="1" max="1" width="12.28515625" style="431" customWidth="1"/>
    <col min="2" max="2" width="74.7109375" style="347" customWidth="1"/>
    <col min="3" max="3" width="11" style="347" customWidth="1"/>
    <col min="4" max="4" width="13.42578125" style="432" customWidth="1"/>
    <col min="5" max="5" width="16" style="347" customWidth="1"/>
    <col min="6" max="6" width="28.85546875" style="347" customWidth="1"/>
    <col min="7" max="16384" width="14" style="347"/>
  </cols>
  <sheetData>
    <row r="1" spans="1:6" ht="30">
      <c r="A1" s="341"/>
      <c r="B1" s="433" t="s">
        <v>1116</v>
      </c>
      <c r="C1" s="343" t="s">
        <v>1093</v>
      </c>
      <c r="D1" s="344"/>
      <c r="E1" s="345"/>
      <c r="F1" s="346"/>
    </row>
    <row r="2" spans="1:6" ht="30" customHeight="1">
      <c r="A2" s="348"/>
      <c r="B2" s="729" t="s">
        <v>1117</v>
      </c>
      <c r="C2" s="729"/>
      <c r="D2" s="729"/>
      <c r="E2" s="729"/>
      <c r="F2" s="434"/>
    </row>
    <row r="3" spans="1:6" ht="30.75" customHeight="1" thickBot="1">
      <c r="A3" s="348"/>
      <c r="B3" s="354" t="s">
        <v>1118</v>
      </c>
      <c r="C3" s="730" t="s">
        <v>1119</v>
      </c>
      <c r="D3" s="731"/>
      <c r="E3" s="731"/>
      <c r="F3" s="435">
        <v>43915</v>
      </c>
    </row>
    <row r="4" spans="1:6" ht="24.6" thickBot="1">
      <c r="A4" s="365" t="s">
        <v>1094</v>
      </c>
      <c r="B4" s="366" t="s">
        <v>1095</v>
      </c>
      <c r="C4" s="367" t="s">
        <v>1096</v>
      </c>
      <c r="D4" s="368" t="s">
        <v>118</v>
      </c>
      <c r="E4" s="369" t="s">
        <v>1097</v>
      </c>
      <c r="F4" s="370" t="s">
        <v>1098</v>
      </c>
    </row>
    <row r="5" spans="1:6" ht="23.4" thickBot="1">
      <c r="A5" s="371"/>
      <c r="B5" s="372" t="s">
        <v>1120</v>
      </c>
      <c r="C5" s="371"/>
      <c r="D5" s="373"/>
      <c r="E5" s="374"/>
      <c r="F5" s="375"/>
    </row>
    <row r="6" spans="1:6" ht="19.5" customHeight="1">
      <c r="A6" s="376"/>
      <c r="B6" s="377" t="str">
        <f>B15</f>
        <v>Spínací zařízení</v>
      </c>
      <c r="C6" s="376"/>
      <c r="D6" s="378"/>
      <c r="E6" s="379"/>
      <c r="F6" s="436">
        <f>F61</f>
        <v>0</v>
      </c>
    </row>
    <row r="7" spans="1:6" ht="18" customHeight="1" thickBot="1">
      <c r="A7" s="376"/>
      <c r="B7" s="377" t="str">
        <f>B63</f>
        <v>Rozvody elektrické energie</v>
      </c>
      <c r="C7" s="376"/>
      <c r="D7" s="378"/>
      <c r="E7" s="379"/>
      <c r="F7" s="380">
        <f>F94</f>
        <v>0</v>
      </c>
    </row>
    <row r="8" spans="1:6" ht="18" customHeight="1" thickBot="1">
      <c r="A8" s="376"/>
      <c r="B8" s="377"/>
      <c r="C8" s="376"/>
      <c r="D8" s="378"/>
      <c r="E8" s="379"/>
      <c r="F8" s="419"/>
    </row>
    <row r="9" spans="1:6" ht="18" customHeight="1">
      <c r="A9" s="376"/>
      <c r="B9" s="377" t="str">
        <f>B96</f>
        <v xml:space="preserve">Montáž rozvodů elektrické energie dle    C21 M, </v>
      </c>
      <c r="C9" s="376"/>
      <c r="D9" s="378"/>
      <c r="E9" s="379"/>
      <c r="F9" s="380">
        <f>F120</f>
        <v>0</v>
      </c>
    </row>
    <row r="10" spans="1:6" ht="18" customHeight="1" thickBot="1">
      <c r="A10" s="376"/>
      <c r="B10" s="437" t="s">
        <v>1121</v>
      </c>
      <c r="C10" s="376"/>
      <c r="D10" s="378"/>
      <c r="E10" s="379"/>
      <c r="F10" s="380">
        <f>F132</f>
        <v>0</v>
      </c>
    </row>
    <row r="11" spans="1:6" ht="23.25" customHeight="1" thickBot="1">
      <c r="A11" s="376"/>
      <c r="B11" s="437"/>
      <c r="C11" s="376"/>
      <c r="D11" s="378"/>
      <c r="E11" s="379"/>
      <c r="F11" s="419"/>
    </row>
    <row r="12" spans="1:6" ht="15.6" thickBot="1">
      <c r="A12" s="376"/>
      <c r="B12" s="377" t="str">
        <f>B134</f>
        <v>Montáž osvětlení</v>
      </c>
      <c r="C12" s="376"/>
      <c r="D12" s="378"/>
      <c r="E12" s="379"/>
      <c r="F12" s="380">
        <f>F136</f>
        <v>0</v>
      </c>
    </row>
    <row r="13" spans="1:6" ht="21.6" thickBot="1">
      <c r="A13" s="382"/>
      <c r="B13" s="383" t="s">
        <v>1122</v>
      </c>
      <c r="C13" s="382"/>
      <c r="D13" s="384"/>
      <c r="E13" s="385"/>
      <c r="F13" s="386">
        <f>SUM(F6:F12)</f>
        <v>0</v>
      </c>
    </row>
    <row r="14" spans="1:6" ht="18" thickBot="1">
      <c r="A14" s="438"/>
      <c r="B14" s="438"/>
      <c r="C14" s="439"/>
      <c r="D14" s="440"/>
      <c r="E14" s="441"/>
      <c r="F14" s="436"/>
    </row>
    <row r="15" spans="1:6" ht="16.2" thickBot="1">
      <c r="A15" s="416"/>
      <c r="B15" s="393" t="s">
        <v>1123</v>
      </c>
      <c r="C15" s="394"/>
      <c r="D15" s="395"/>
      <c r="E15" s="396"/>
      <c r="F15" s="442"/>
    </row>
    <row r="16" spans="1:6" ht="26.25" customHeight="1" thickBot="1">
      <c r="A16" s="443"/>
      <c r="B16" s="444" t="s">
        <v>1124</v>
      </c>
      <c r="C16" s="445"/>
      <c r="D16" s="446"/>
      <c r="E16" s="446"/>
      <c r="F16" s="446"/>
    </row>
    <row r="17" spans="1:6" ht="15.6" thickBot="1">
      <c r="A17" s="443">
        <v>1</v>
      </c>
      <c r="B17" s="447" t="s">
        <v>1125</v>
      </c>
      <c r="C17" s="448" t="s">
        <v>1126</v>
      </c>
      <c r="D17" s="449">
        <v>1</v>
      </c>
      <c r="E17" s="562"/>
      <c r="F17" s="450">
        <f t="shared" ref="F17:F38" si="0">D17*E17</f>
        <v>0</v>
      </c>
    </row>
    <row r="18" spans="1:6" ht="30.6" thickBot="1">
      <c r="A18" s="443">
        <v>2</v>
      </c>
      <c r="B18" s="451" t="s">
        <v>1127</v>
      </c>
      <c r="C18" s="448" t="s">
        <v>1126</v>
      </c>
      <c r="D18" s="449">
        <v>1</v>
      </c>
      <c r="E18" s="562"/>
      <c r="F18" s="450">
        <f t="shared" si="0"/>
        <v>0</v>
      </c>
    </row>
    <row r="19" spans="1:6" ht="15.6" thickBot="1">
      <c r="A19" s="443">
        <v>3</v>
      </c>
      <c r="B19" s="451" t="s">
        <v>1128</v>
      </c>
      <c r="C19" s="448" t="s">
        <v>1126</v>
      </c>
      <c r="D19" s="449">
        <v>1</v>
      </c>
      <c r="E19" s="562"/>
      <c r="F19" s="450">
        <f t="shared" si="0"/>
        <v>0</v>
      </c>
    </row>
    <row r="20" spans="1:6" ht="15.6" thickBot="1">
      <c r="A20" s="443">
        <v>4</v>
      </c>
      <c r="B20" s="451" t="s">
        <v>1129</v>
      </c>
      <c r="C20" s="448" t="s">
        <v>1126</v>
      </c>
      <c r="D20" s="449">
        <v>1</v>
      </c>
      <c r="E20" s="562"/>
      <c r="F20" s="450">
        <f t="shared" si="0"/>
        <v>0</v>
      </c>
    </row>
    <row r="21" spans="1:6" ht="15.6" thickBot="1">
      <c r="A21" s="443">
        <v>5</v>
      </c>
      <c r="B21" s="451" t="s">
        <v>1130</v>
      </c>
      <c r="C21" s="448" t="s">
        <v>1126</v>
      </c>
      <c r="D21" s="449">
        <v>1</v>
      </c>
      <c r="E21" s="562"/>
      <c r="F21" s="450">
        <f t="shared" si="0"/>
        <v>0</v>
      </c>
    </row>
    <row r="22" spans="1:6" ht="15.6" thickBot="1">
      <c r="A22" s="443">
        <v>6</v>
      </c>
      <c r="B22" s="451" t="s">
        <v>1131</v>
      </c>
      <c r="C22" s="448" t="s">
        <v>1126</v>
      </c>
      <c r="D22" s="449">
        <v>3</v>
      </c>
      <c r="E22" s="562"/>
      <c r="F22" s="450">
        <f t="shared" si="0"/>
        <v>0</v>
      </c>
    </row>
    <row r="23" spans="1:6" ht="15.6" thickBot="1">
      <c r="A23" s="443">
        <v>7</v>
      </c>
      <c r="B23" s="451" t="s">
        <v>1132</v>
      </c>
      <c r="C23" s="448" t="s">
        <v>1126</v>
      </c>
      <c r="D23" s="449">
        <v>16</v>
      </c>
      <c r="E23" s="562"/>
      <c r="F23" s="450">
        <f t="shared" si="0"/>
        <v>0</v>
      </c>
    </row>
    <row r="24" spans="1:6" ht="15.6" thickBot="1">
      <c r="A24" s="443">
        <v>8</v>
      </c>
      <c r="B24" s="451" t="s">
        <v>1133</v>
      </c>
      <c r="C24" s="448" t="s">
        <v>1126</v>
      </c>
      <c r="D24" s="449">
        <v>1</v>
      </c>
      <c r="E24" s="562"/>
      <c r="F24" s="450">
        <f t="shared" si="0"/>
        <v>0</v>
      </c>
    </row>
    <row r="25" spans="1:6" ht="15.6" thickBot="1">
      <c r="A25" s="443">
        <v>9</v>
      </c>
      <c r="B25" s="451" t="s">
        <v>1134</v>
      </c>
      <c r="C25" s="448" t="s">
        <v>1126</v>
      </c>
      <c r="D25" s="449">
        <v>12</v>
      </c>
      <c r="E25" s="562"/>
      <c r="F25" s="450">
        <f t="shared" si="0"/>
        <v>0</v>
      </c>
    </row>
    <row r="26" spans="1:6" ht="15.6" thickBot="1">
      <c r="A26" s="443">
        <v>10</v>
      </c>
      <c r="B26" s="451" t="s">
        <v>1135</v>
      </c>
      <c r="C26" s="448" t="s">
        <v>1126</v>
      </c>
      <c r="D26" s="449">
        <v>2</v>
      </c>
      <c r="E26" s="562"/>
      <c r="F26" s="450">
        <f t="shared" si="0"/>
        <v>0</v>
      </c>
    </row>
    <row r="27" spans="1:6" ht="15.6" thickBot="1">
      <c r="A27" s="443">
        <v>11</v>
      </c>
      <c r="B27" s="451" t="s">
        <v>1136</v>
      </c>
      <c r="C27" s="448" t="s">
        <v>1126</v>
      </c>
      <c r="D27" s="449">
        <v>4</v>
      </c>
      <c r="E27" s="562"/>
      <c r="F27" s="450">
        <f t="shared" si="0"/>
        <v>0</v>
      </c>
    </row>
    <row r="28" spans="1:6" ht="15.6" thickBot="1">
      <c r="A28" s="443">
        <v>12</v>
      </c>
      <c r="B28" s="451" t="s">
        <v>1137</v>
      </c>
      <c r="C28" s="448" t="s">
        <v>1126</v>
      </c>
      <c r="D28" s="449">
        <v>2</v>
      </c>
      <c r="E28" s="562"/>
      <c r="F28" s="450">
        <f t="shared" si="0"/>
        <v>0</v>
      </c>
    </row>
    <row r="29" spans="1:6" ht="15.6" thickBot="1">
      <c r="A29" s="443">
        <v>13</v>
      </c>
      <c r="B29" s="451" t="s">
        <v>1138</v>
      </c>
      <c r="C29" s="448" t="s">
        <v>1126</v>
      </c>
      <c r="D29" s="449">
        <v>1</v>
      </c>
      <c r="E29" s="562"/>
      <c r="F29" s="450">
        <f t="shared" si="0"/>
        <v>0</v>
      </c>
    </row>
    <row r="30" spans="1:6" ht="15.6" thickBot="1">
      <c r="A30" s="443">
        <v>14</v>
      </c>
      <c r="B30" s="451" t="s">
        <v>1139</v>
      </c>
      <c r="C30" s="448" t="s">
        <v>1126</v>
      </c>
      <c r="D30" s="449">
        <v>1</v>
      </c>
      <c r="E30" s="562"/>
      <c r="F30" s="450">
        <f t="shared" si="0"/>
        <v>0</v>
      </c>
    </row>
    <row r="31" spans="1:6" ht="15.6" thickBot="1">
      <c r="A31" s="443">
        <v>15</v>
      </c>
      <c r="B31" s="451" t="s">
        <v>1140</v>
      </c>
      <c r="C31" s="448" t="s">
        <v>1126</v>
      </c>
      <c r="D31" s="449">
        <v>26</v>
      </c>
      <c r="E31" s="562"/>
      <c r="F31" s="450">
        <f t="shared" si="0"/>
        <v>0</v>
      </c>
    </row>
    <row r="32" spans="1:6" ht="15.6" thickBot="1">
      <c r="A32" s="443">
        <v>16</v>
      </c>
      <c r="B32" s="451" t="s">
        <v>1141</v>
      </c>
      <c r="C32" s="448" t="s">
        <v>1126</v>
      </c>
      <c r="D32" s="449">
        <v>6</v>
      </c>
      <c r="E32" s="562"/>
      <c r="F32" s="450">
        <f t="shared" si="0"/>
        <v>0</v>
      </c>
    </row>
    <row r="33" spans="1:6" ht="15.6" thickBot="1">
      <c r="A33" s="443">
        <v>17</v>
      </c>
      <c r="B33" s="451" t="s">
        <v>1142</v>
      </c>
      <c r="C33" s="448" t="s">
        <v>1126</v>
      </c>
      <c r="D33" s="449">
        <v>3</v>
      </c>
      <c r="E33" s="562"/>
      <c r="F33" s="450">
        <f t="shared" si="0"/>
        <v>0</v>
      </c>
    </row>
    <row r="34" spans="1:6" ht="15.6" thickBot="1">
      <c r="A34" s="443">
        <v>18</v>
      </c>
      <c r="B34" s="451" t="s">
        <v>1143</v>
      </c>
      <c r="C34" s="448" t="s">
        <v>1126</v>
      </c>
      <c r="D34" s="449">
        <v>5</v>
      </c>
      <c r="E34" s="562"/>
      <c r="F34" s="450">
        <f t="shared" si="0"/>
        <v>0</v>
      </c>
    </row>
    <row r="35" spans="1:6" ht="15.6" thickBot="1">
      <c r="A35" s="443">
        <v>19</v>
      </c>
      <c r="B35" s="451" t="s">
        <v>1144</v>
      </c>
      <c r="C35" s="448" t="s">
        <v>1126</v>
      </c>
      <c r="D35" s="449">
        <v>1</v>
      </c>
      <c r="E35" s="562"/>
      <c r="F35" s="450">
        <f t="shared" si="0"/>
        <v>0</v>
      </c>
    </row>
    <row r="36" spans="1:6" ht="15.6" thickBot="1">
      <c r="A36" s="443">
        <v>20</v>
      </c>
      <c r="B36" s="451" t="s">
        <v>1145</v>
      </c>
      <c r="C36" s="448" t="s">
        <v>1126</v>
      </c>
      <c r="D36" s="449">
        <v>1</v>
      </c>
      <c r="E36" s="562"/>
      <c r="F36" s="450">
        <f t="shared" si="0"/>
        <v>0</v>
      </c>
    </row>
    <row r="37" spans="1:6" ht="15.6" thickBot="1">
      <c r="A37" s="443">
        <v>21</v>
      </c>
      <c r="B37" s="451" t="s">
        <v>1146</v>
      </c>
      <c r="C37" s="448" t="s">
        <v>1126</v>
      </c>
      <c r="D37" s="449">
        <v>1</v>
      </c>
      <c r="E37" s="562"/>
      <c r="F37" s="450">
        <f t="shared" si="0"/>
        <v>0</v>
      </c>
    </row>
    <row r="38" spans="1:6" ht="15.6" thickBot="1">
      <c r="A38" s="443">
        <v>22</v>
      </c>
      <c r="B38" s="451" t="s">
        <v>1147</v>
      </c>
      <c r="C38" s="448" t="s">
        <v>1126</v>
      </c>
      <c r="D38" s="449">
        <v>2</v>
      </c>
      <c r="E38" s="562"/>
      <c r="F38" s="450">
        <f t="shared" si="0"/>
        <v>0</v>
      </c>
    </row>
    <row r="39" spans="1:6" ht="16.2" thickBot="1">
      <c r="A39" s="443">
        <v>23</v>
      </c>
      <c r="B39" s="444" t="s">
        <v>1148</v>
      </c>
      <c r="C39" s="445"/>
      <c r="D39" s="446"/>
      <c r="E39" s="446"/>
      <c r="F39" s="446"/>
    </row>
    <row r="40" spans="1:6" ht="15.6" thickBot="1">
      <c r="A40" s="443">
        <v>24</v>
      </c>
      <c r="B40" s="447" t="s">
        <v>1149</v>
      </c>
      <c r="C40" s="448" t="s">
        <v>1126</v>
      </c>
      <c r="D40" s="449">
        <v>1</v>
      </c>
      <c r="E40" s="562"/>
      <c r="F40" s="450">
        <f t="shared" ref="F40:F45" si="1">D40*E40</f>
        <v>0</v>
      </c>
    </row>
    <row r="41" spans="1:6" ht="15.6" thickBot="1">
      <c r="A41" s="443">
        <v>25</v>
      </c>
      <c r="B41" s="451" t="s">
        <v>1150</v>
      </c>
      <c r="C41" s="448" t="s">
        <v>1126</v>
      </c>
      <c r="D41" s="449">
        <v>7</v>
      </c>
      <c r="E41" s="562"/>
      <c r="F41" s="450">
        <f t="shared" si="1"/>
        <v>0</v>
      </c>
    </row>
    <row r="42" spans="1:6" ht="15.6" thickBot="1">
      <c r="A42" s="443">
        <v>26</v>
      </c>
      <c r="B42" s="451" t="s">
        <v>1151</v>
      </c>
      <c r="C42" s="448" t="s">
        <v>1126</v>
      </c>
      <c r="D42" s="449">
        <v>1</v>
      </c>
      <c r="E42" s="562"/>
      <c r="F42" s="450">
        <f t="shared" si="1"/>
        <v>0</v>
      </c>
    </row>
    <row r="43" spans="1:6" ht="15.6" thickBot="1">
      <c r="A43" s="443">
        <v>27</v>
      </c>
      <c r="B43" s="451" t="s">
        <v>1152</v>
      </c>
      <c r="C43" s="448" t="s">
        <v>1126</v>
      </c>
      <c r="D43" s="449">
        <v>2</v>
      </c>
      <c r="E43" s="562"/>
      <c r="F43" s="450">
        <f t="shared" si="1"/>
        <v>0</v>
      </c>
    </row>
    <row r="44" spans="1:6" ht="15.6" thickBot="1">
      <c r="A44" s="443">
        <v>28</v>
      </c>
      <c r="B44" s="451" t="s">
        <v>1153</v>
      </c>
      <c r="C44" s="448" t="s">
        <v>1126</v>
      </c>
      <c r="D44" s="449">
        <v>1</v>
      </c>
      <c r="E44" s="562"/>
      <c r="F44" s="450">
        <f t="shared" si="1"/>
        <v>0</v>
      </c>
    </row>
    <row r="45" spans="1:6" ht="30.6" thickBot="1">
      <c r="A45" s="443">
        <v>29</v>
      </c>
      <c r="B45" s="451" t="s">
        <v>1154</v>
      </c>
      <c r="C45" s="448" t="s">
        <v>1126</v>
      </c>
      <c r="D45" s="449">
        <v>15</v>
      </c>
      <c r="E45" s="562"/>
      <c r="F45" s="450">
        <f t="shared" si="1"/>
        <v>0</v>
      </c>
    </row>
    <row r="46" spans="1:6" ht="16.2" thickBot="1">
      <c r="A46" s="443">
        <v>30</v>
      </c>
      <c r="B46" s="444" t="s">
        <v>1155</v>
      </c>
      <c r="C46" s="445"/>
      <c r="D46" s="446"/>
      <c r="E46" s="446"/>
      <c r="F46" s="446"/>
    </row>
    <row r="47" spans="1:6" ht="15.6" thickBot="1">
      <c r="A47" s="443">
        <v>31</v>
      </c>
      <c r="B47" s="447" t="s">
        <v>1149</v>
      </c>
      <c r="C47" s="448" t="s">
        <v>1126</v>
      </c>
      <c r="D47" s="449">
        <v>1</v>
      </c>
      <c r="E47" s="562"/>
      <c r="F47" s="450">
        <f t="shared" ref="F47:F52" si="2">D47*E47</f>
        <v>0</v>
      </c>
    </row>
    <row r="48" spans="1:6" ht="15.6" thickBot="1">
      <c r="A48" s="443">
        <v>32</v>
      </c>
      <c r="B48" s="451" t="s">
        <v>1150</v>
      </c>
      <c r="C48" s="448" t="s">
        <v>1126</v>
      </c>
      <c r="D48" s="449">
        <v>7</v>
      </c>
      <c r="E48" s="562"/>
      <c r="F48" s="450">
        <f t="shared" si="2"/>
        <v>0</v>
      </c>
    </row>
    <row r="49" spans="1:6" ht="15.6" thickBot="1">
      <c r="A49" s="443">
        <v>33</v>
      </c>
      <c r="B49" s="451" t="s">
        <v>1151</v>
      </c>
      <c r="C49" s="448" t="s">
        <v>1126</v>
      </c>
      <c r="D49" s="449">
        <v>1</v>
      </c>
      <c r="E49" s="562"/>
      <c r="F49" s="450">
        <f t="shared" si="2"/>
        <v>0</v>
      </c>
    </row>
    <row r="50" spans="1:6" ht="15.6" thickBot="1">
      <c r="A50" s="443">
        <v>34</v>
      </c>
      <c r="B50" s="451" t="s">
        <v>1152</v>
      </c>
      <c r="C50" s="448" t="s">
        <v>1126</v>
      </c>
      <c r="D50" s="449">
        <v>2</v>
      </c>
      <c r="E50" s="562"/>
      <c r="F50" s="450">
        <f t="shared" si="2"/>
        <v>0</v>
      </c>
    </row>
    <row r="51" spans="1:6" ht="15.6" thickBot="1">
      <c r="A51" s="443">
        <v>35</v>
      </c>
      <c r="B51" s="451" t="s">
        <v>1153</v>
      </c>
      <c r="C51" s="448" t="s">
        <v>1126</v>
      </c>
      <c r="D51" s="449">
        <v>27</v>
      </c>
      <c r="E51" s="562"/>
      <c r="F51" s="450">
        <f t="shared" si="2"/>
        <v>0</v>
      </c>
    </row>
    <row r="52" spans="1:6" ht="30.6" thickBot="1">
      <c r="A52" s="443">
        <v>36</v>
      </c>
      <c r="B52" s="451" t="s">
        <v>1154</v>
      </c>
      <c r="C52" s="448" t="s">
        <v>1126</v>
      </c>
      <c r="D52" s="449">
        <v>15</v>
      </c>
      <c r="E52" s="562"/>
      <c r="F52" s="450">
        <f t="shared" si="2"/>
        <v>0</v>
      </c>
    </row>
    <row r="53" spans="1:6" ht="16.2" thickBot="1">
      <c r="A53" s="443">
        <v>37</v>
      </c>
      <c r="B53" s="444" t="s">
        <v>1156</v>
      </c>
      <c r="C53" s="445"/>
      <c r="D53" s="446"/>
      <c r="E53" s="446"/>
      <c r="F53" s="446"/>
    </row>
    <row r="54" spans="1:6" ht="15.6" thickBot="1">
      <c r="A54" s="443">
        <v>38</v>
      </c>
      <c r="B54" s="447" t="s">
        <v>1149</v>
      </c>
      <c r="C54" s="448" t="s">
        <v>1126</v>
      </c>
      <c r="D54" s="449">
        <v>1</v>
      </c>
      <c r="E54" s="562"/>
      <c r="F54" s="450">
        <f t="shared" ref="F54:F60" si="3">D54*E54</f>
        <v>0</v>
      </c>
    </row>
    <row r="55" spans="1:6" ht="15.6" thickBot="1">
      <c r="A55" s="443">
        <v>39</v>
      </c>
      <c r="B55" s="451" t="s">
        <v>1150</v>
      </c>
      <c r="C55" s="448" t="s">
        <v>1126</v>
      </c>
      <c r="D55" s="449">
        <v>7</v>
      </c>
      <c r="E55" s="562"/>
      <c r="F55" s="450">
        <f t="shared" si="3"/>
        <v>0</v>
      </c>
    </row>
    <row r="56" spans="1:6" ht="15.6" thickBot="1">
      <c r="A56" s="443">
        <v>40</v>
      </c>
      <c r="B56" s="451" t="s">
        <v>1151</v>
      </c>
      <c r="C56" s="448" t="s">
        <v>1126</v>
      </c>
      <c r="D56" s="449">
        <v>1</v>
      </c>
      <c r="E56" s="562"/>
      <c r="F56" s="450">
        <f t="shared" si="3"/>
        <v>0</v>
      </c>
    </row>
    <row r="57" spans="1:6" ht="15.6" thickBot="1">
      <c r="A57" s="443">
        <v>41</v>
      </c>
      <c r="B57" s="451" t="s">
        <v>1152</v>
      </c>
      <c r="C57" s="448" t="s">
        <v>1126</v>
      </c>
      <c r="D57" s="449">
        <v>2</v>
      </c>
      <c r="E57" s="562"/>
      <c r="F57" s="450">
        <f t="shared" si="3"/>
        <v>0</v>
      </c>
    </row>
    <row r="58" spans="1:6" ht="15.6" thickBot="1">
      <c r="A58" s="443">
        <v>42</v>
      </c>
      <c r="B58" s="451" t="s">
        <v>1153</v>
      </c>
      <c r="C58" s="448" t="s">
        <v>1126</v>
      </c>
      <c r="D58" s="449">
        <v>20</v>
      </c>
      <c r="E58" s="562"/>
      <c r="F58" s="450">
        <f t="shared" si="3"/>
        <v>0</v>
      </c>
    </row>
    <row r="59" spans="1:6" ht="30.6" thickBot="1">
      <c r="A59" s="443">
        <v>43</v>
      </c>
      <c r="B59" s="451" t="s">
        <v>1157</v>
      </c>
      <c r="C59" s="448" t="s">
        <v>1158</v>
      </c>
      <c r="D59" s="449">
        <v>15</v>
      </c>
      <c r="E59" s="562"/>
      <c r="F59" s="450">
        <f t="shared" si="3"/>
        <v>0</v>
      </c>
    </row>
    <row r="60" spans="1:6" ht="30.6" thickBot="1">
      <c r="A60" s="443">
        <v>44</v>
      </c>
      <c r="B60" s="451" t="s">
        <v>1159</v>
      </c>
      <c r="C60" s="448" t="s">
        <v>1160</v>
      </c>
      <c r="D60" s="449">
        <v>1</v>
      </c>
      <c r="E60" s="562"/>
      <c r="F60" s="450">
        <f t="shared" si="3"/>
        <v>0</v>
      </c>
    </row>
    <row r="61" spans="1:6" ht="18" thickBot="1">
      <c r="A61" s="443"/>
      <c r="B61" s="438" t="s">
        <v>1161</v>
      </c>
      <c r="C61" s="439"/>
      <c r="D61" s="440"/>
      <c r="E61" s="441"/>
      <c r="F61" s="436">
        <f>SUM(F17:F60)</f>
        <v>0</v>
      </c>
    </row>
    <row r="62" spans="1:6" ht="18" thickBot="1">
      <c r="A62" s="443"/>
      <c r="B62" s="438"/>
      <c r="C62" s="439"/>
      <c r="D62" s="440"/>
      <c r="E62" s="441"/>
      <c r="F62" s="436"/>
    </row>
    <row r="63" spans="1:6" ht="16.2" thickBot="1">
      <c r="A63" s="443">
        <v>1</v>
      </c>
      <c r="B63" s="393" t="s">
        <v>1162</v>
      </c>
      <c r="C63" s="394"/>
      <c r="D63" s="395"/>
      <c r="E63" s="396"/>
      <c r="F63" s="397"/>
    </row>
    <row r="64" spans="1:6" ht="15.6" thickBot="1">
      <c r="A64" s="443">
        <v>2</v>
      </c>
      <c r="B64" s="452" t="s">
        <v>1163</v>
      </c>
      <c r="C64" s="453" t="s">
        <v>1126</v>
      </c>
      <c r="D64" s="454">
        <v>40</v>
      </c>
      <c r="E64" s="563"/>
      <c r="F64" s="455">
        <f t="shared" ref="F64:F80" si="4">D64*E64</f>
        <v>0</v>
      </c>
    </row>
    <row r="65" spans="1:6" ht="15.6" thickBot="1">
      <c r="A65" s="443">
        <v>3</v>
      </c>
      <c r="B65" s="452" t="s">
        <v>1164</v>
      </c>
      <c r="C65" s="453" t="s">
        <v>1126</v>
      </c>
      <c r="D65" s="454">
        <v>5</v>
      </c>
      <c r="E65" s="563"/>
      <c r="F65" s="455">
        <f t="shared" si="4"/>
        <v>0</v>
      </c>
    </row>
    <row r="66" spans="1:6" ht="15.6" thickBot="1">
      <c r="A66" s="443">
        <v>4</v>
      </c>
      <c r="B66" s="452" t="s">
        <v>1165</v>
      </c>
      <c r="C66" s="453" t="s">
        <v>1126</v>
      </c>
      <c r="D66" s="454">
        <v>2</v>
      </c>
      <c r="E66" s="563"/>
      <c r="F66" s="455">
        <f t="shared" si="4"/>
        <v>0</v>
      </c>
    </row>
    <row r="67" spans="1:6" ht="15.6" thickBot="1">
      <c r="A67" s="443">
        <v>5</v>
      </c>
      <c r="B67" s="452" t="s">
        <v>1166</v>
      </c>
      <c r="C67" s="453" t="s">
        <v>1126</v>
      </c>
      <c r="D67" s="454">
        <v>20</v>
      </c>
      <c r="E67" s="563"/>
      <c r="F67" s="455">
        <f t="shared" si="4"/>
        <v>0</v>
      </c>
    </row>
    <row r="68" spans="1:6" ht="15.6" thickBot="1">
      <c r="A68" s="443">
        <v>6</v>
      </c>
      <c r="B68" s="452" t="s">
        <v>1167</v>
      </c>
      <c r="C68" s="453" t="s">
        <v>1168</v>
      </c>
      <c r="D68" s="454">
        <v>30</v>
      </c>
      <c r="E68" s="563"/>
      <c r="F68" s="455">
        <f t="shared" si="4"/>
        <v>0</v>
      </c>
    </row>
    <row r="69" spans="1:6" ht="15.6" thickBot="1">
      <c r="A69" s="443">
        <v>7</v>
      </c>
      <c r="B69" s="452" t="s">
        <v>1169</v>
      </c>
      <c r="C69" s="453" t="s">
        <v>1126</v>
      </c>
      <c r="D69" s="454">
        <v>20</v>
      </c>
      <c r="E69" s="563"/>
      <c r="F69" s="455">
        <f t="shared" si="4"/>
        <v>0</v>
      </c>
    </row>
    <row r="70" spans="1:6" ht="15.6" thickBot="1">
      <c r="A70" s="443">
        <v>8</v>
      </c>
      <c r="B70" s="456" t="s">
        <v>1170</v>
      </c>
      <c r="C70" s="453" t="s">
        <v>1126</v>
      </c>
      <c r="D70" s="454">
        <v>3</v>
      </c>
      <c r="E70" s="563"/>
      <c r="F70" s="455">
        <f t="shared" si="4"/>
        <v>0</v>
      </c>
    </row>
    <row r="71" spans="1:6" ht="30.6" thickBot="1">
      <c r="A71" s="443">
        <v>9</v>
      </c>
      <c r="B71" s="452" t="s">
        <v>1171</v>
      </c>
      <c r="C71" s="453" t="s">
        <v>1109</v>
      </c>
      <c r="D71" s="454">
        <v>32</v>
      </c>
      <c r="E71" s="563"/>
      <c r="F71" s="455">
        <f t="shared" si="4"/>
        <v>0</v>
      </c>
    </row>
    <row r="72" spans="1:6" ht="15.6" thickBot="1">
      <c r="A72" s="443">
        <v>10</v>
      </c>
      <c r="B72" s="452" t="s">
        <v>1172</v>
      </c>
      <c r="C72" s="453" t="s">
        <v>1126</v>
      </c>
      <c r="D72" s="454">
        <v>8</v>
      </c>
      <c r="E72" s="563"/>
      <c r="F72" s="455">
        <f t="shared" si="4"/>
        <v>0</v>
      </c>
    </row>
    <row r="73" spans="1:6" ht="15.6" thickBot="1">
      <c r="A73" s="443">
        <v>11</v>
      </c>
      <c r="B73" s="452" t="s">
        <v>1173</v>
      </c>
      <c r="C73" s="453" t="s">
        <v>1126</v>
      </c>
      <c r="D73" s="454">
        <v>8</v>
      </c>
      <c r="E73" s="563"/>
      <c r="F73" s="455">
        <f t="shared" si="4"/>
        <v>0</v>
      </c>
    </row>
    <row r="74" spans="1:6" ht="15.6" thickBot="1">
      <c r="A74" s="443">
        <v>12</v>
      </c>
      <c r="B74" s="452" t="s">
        <v>1174</v>
      </c>
      <c r="C74" s="453" t="s">
        <v>1109</v>
      </c>
      <c r="D74" s="454">
        <v>1</v>
      </c>
      <c r="E74" s="563"/>
      <c r="F74" s="455">
        <f t="shared" si="4"/>
        <v>0</v>
      </c>
    </row>
    <row r="75" spans="1:6" ht="15.6" thickBot="1">
      <c r="A75" s="443">
        <v>13</v>
      </c>
      <c r="B75" s="452" t="s">
        <v>1175</v>
      </c>
      <c r="C75" s="453" t="s">
        <v>1168</v>
      </c>
      <c r="D75" s="454">
        <v>10</v>
      </c>
      <c r="E75" s="563"/>
      <c r="F75" s="455">
        <f t="shared" si="4"/>
        <v>0</v>
      </c>
    </row>
    <row r="76" spans="1:6" ht="30.6" thickBot="1">
      <c r="A76" s="443">
        <v>14</v>
      </c>
      <c r="B76" s="452" t="s">
        <v>1176</v>
      </c>
      <c r="C76" s="453"/>
      <c r="D76" s="454">
        <v>5</v>
      </c>
      <c r="E76" s="563"/>
      <c r="F76" s="455">
        <f t="shared" si="4"/>
        <v>0</v>
      </c>
    </row>
    <row r="77" spans="1:6" ht="15.6" thickBot="1">
      <c r="A77" s="443">
        <v>15</v>
      </c>
      <c r="B77" s="452" t="s">
        <v>1177</v>
      </c>
      <c r="C77" s="453" t="s">
        <v>1126</v>
      </c>
      <c r="D77" s="454">
        <v>2</v>
      </c>
      <c r="E77" s="563"/>
      <c r="F77" s="455">
        <f t="shared" si="4"/>
        <v>0</v>
      </c>
    </row>
    <row r="78" spans="1:6" ht="15.6" thickBot="1">
      <c r="A78" s="443">
        <v>16</v>
      </c>
      <c r="B78" s="452" t="s">
        <v>1178</v>
      </c>
      <c r="C78" s="453" t="s">
        <v>1109</v>
      </c>
      <c r="D78" s="454">
        <v>2</v>
      </c>
      <c r="E78" s="563"/>
      <c r="F78" s="455">
        <f t="shared" si="4"/>
        <v>0</v>
      </c>
    </row>
    <row r="79" spans="1:6" ht="15.6" thickBot="1">
      <c r="A79" s="443">
        <v>17</v>
      </c>
      <c r="B79" s="457" t="s">
        <v>1179</v>
      </c>
      <c r="C79" s="453" t="s">
        <v>1109</v>
      </c>
      <c r="D79" s="454">
        <v>20</v>
      </c>
      <c r="E79" s="563"/>
      <c r="F79" s="455">
        <f t="shared" si="4"/>
        <v>0</v>
      </c>
    </row>
    <row r="80" spans="1:6" ht="15.6" thickBot="1">
      <c r="A80" s="443">
        <v>18</v>
      </c>
      <c r="B80" s="452" t="s">
        <v>1180</v>
      </c>
      <c r="C80" s="453" t="s">
        <v>1109</v>
      </c>
      <c r="D80" s="454">
        <v>120</v>
      </c>
      <c r="E80" s="563"/>
      <c r="F80" s="455">
        <f t="shared" si="4"/>
        <v>0</v>
      </c>
    </row>
    <row r="81" spans="1:7" s="458" customFormat="1" ht="15.6" thickBot="1">
      <c r="A81" s="443">
        <v>19</v>
      </c>
      <c r="B81" s="452" t="s">
        <v>1181</v>
      </c>
      <c r="C81" s="453" t="s">
        <v>241</v>
      </c>
      <c r="D81" s="454">
        <v>250</v>
      </c>
      <c r="E81" s="563"/>
      <c r="F81" s="455">
        <f>D81*E81</f>
        <v>0</v>
      </c>
      <c r="G81" s="347"/>
    </row>
    <row r="82" spans="1:7" s="458" customFormat="1" ht="15.6" thickBot="1">
      <c r="A82" s="443">
        <v>20</v>
      </c>
      <c r="B82" s="452" t="s">
        <v>1182</v>
      </c>
      <c r="C82" s="453" t="s">
        <v>241</v>
      </c>
      <c r="D82" s="454">
        <v>150</v>
      </c>
      <c r="E82" s="563"/>
      <c r="F82" s="455">
        <f>D82*E82</f>
        <v>0</v>
      </c>
    </row>
    <row r="83" spans="1:7" s="458" customFormat="1" ht="15.6" thickBot="1">
      <c r="A83" s="443">
        <v>21</v>
      </c>
      <c r="B83" s="452" t="s">
        <v>1183</v>
      </c>
      <c r="C83" s="453" t="s">
        <v>241</v>
      </c>
      <c r="D83" s="454">
        <v>100</v>
      </c>
      <c r="E83" s="563"/>
      <c r="F83" s="455">
        <f>D83*E83</f>
        <v>0</v>
      </c>
    </row>
    <row r="84" spans="1:7" s="458" customFormat="1" ht="15.6" thickBot="1">
      <c r="A84" s="443">
        <v>22</v>
      </c>
      <c r="B84" s="452" t="s">
        <v>1184</v>
      </c>
      <c r="C84" s="453" t="s">
        <v>241</v>
      </c>
      <c r="D84" s="454">
        <v>750</v>
      </c>
      <c r="E84" s="563"/>
      <c r="F84" s="455">
        <f t="shared" ref="F84:F93" si="5">D84*E84</f>
        <v>0</v>
      </c>
    </row>
    <row r="85" spans="1:7" ht="15.6" thickBot="1">
      <c r="A85" s="443">
        <v>23</v>
      </c>
      <c r="B85" s="452" t="s">
        <v>1185</v>
      </c>
      <c r="C85" s="453" t="s">
        <v>241</v>
      </c>
      <c r="D85" s="454">
        <v>350</v>
      </c>
      <c r="E85" s="563"/>
      <c r="F85" s="455">
        <f t="shared" si="5"/>
        <v>0</v>
      </c>
      <c r="G85" s="458"/>
    </row>
    <row r="86" spans="1:7" ht="15.75" customHeight="1" thickBot="1">
      <c r="A86" s="443">
        <v>24</v>
      </c>
      <c r="B86" s="452" t="s">
        <v>1186</v>
      </c>
      <c r="C86" s="453" t="s">
        <v>241</v>
      </c>
      <c r="D86" s="454">
        <v>150</v>
      </c>
      <c r="E86" s="563"/>
      <c r="F86" s="455">
        <f t="shared" si="5"/>
        <v>0</v>
      </c>
      <c r="G86" s="458"/>
    </row>
    <row r="87" spans="1:7" ht="15.75" customHeight="1" thickBot="1">
      <c r="A87" s="443">
        <v>25</v>
      </c>
      <c r="B87" s="452" t="s">
        <v>1187</v>
      </c>
      <c r="C87" s="453" t="s">
        <v>241</v>
      </c>
      <c r="D87" s="454">
        <v>50</v>
      </c>
      <c r="E87" s="563"/>
      <c r="F87" s="455">
        <f t="shared" si="5"/>
        <v>0</v>
      </c>
    </row>
    <row r="88" spans="1:7" ht="15.75" customHeight="1" thickBot="1">
      <c r="A88" s="443">
        <v>26</v>
      </c>
      <c r="B88" s="452" t="s">
        <v>1188</v>
      </c>
      <c r="C88" s="453" t="s">
        <v>1189</v>
      </c>
      <c r="D88" s="454">
        <v>2</v>
      </c>
      <c r="E88" s="563"/>
      <c r="F88" s="455">
        <f t="shared" si="5"/>
        <v>0</v>
      </c>
    </row>
    <row r="89" spans="1:7" ht="15.75" customHeight="1" thickBot="1">
      <c r="A89" s="443">
        <v>27</v>
      </c>
      <c r="B89" s="452" t="s">
        <v>1190</v>
      </c>
      <c r="C89" s="453" t="s">
        <v>241</v>
      </c>
      <c r="D89" s="454">
        <v>350</v>
      </c>
      <c r="E89" s="563"/>
      <c r="F89" s="455">
        <f t="shared" si="5"/>
        <v>0</v>
      </c>
    </row>
    <row r="90" spans="1:7" ht="15.75" customHeight="1" thickBot="1">
      <c r="A90" s="443">
        <v>28</v>
      </c>
      <c r="B90" s="452" t="s">
        <v>1191</v>
      </c>
      <c r="C90" s="453" t="s">
        <v>241</v>
      </c>
      <c r="D90" s="454">
        <v>40</v>
      </c>
      <c r="E90" s="563"/>
      <c r="F90" s="455">
        <f t="shared" si="5"/>
        <v>0</v>
      </c>
      <c r="G90" s="459"/>
    </row>
    <row r="91" spans="1:7" ht="15.75" customHeight="1" thickBot="1">
      <c r="A91" s="443">
        <v>29</v>
      </c>
      <c r="B91" s="452" t="s">
        <v>1192</v>
      </c>
      <c r="C91" s="453" t="s">
        <v>241</v>
      </c>
      <c r="D91" s="454">
        <v>60</v>
      </c>
      <c r="E91" s="563"/>
      <c r="F91" s="455">
        <f t="shared" si="5"/>
        <v>0</v>
      </c>
      <c r="G91" s="460"/>
    </row>
    <row r="92" spans="1:7" ht="15.75" customHeight="1" thickBot="1">
      <c r="A92" s="443">
        <v>30</v>
      </c>
      <c r="B92" s="452" t="s">
        <v>1193</v>
      </c>
      <c r="C92" s="453" t="s">
        <v>1168</v>
      </c>
      <c r="D92" s="454">
        <v>40</v>
      </c>
      <c r="E92" s="563"/>
      <c r="F92" s="455">
        <f t="shared" si="5"/>
        <v>0</v>
      </c>
    </row>
    <row r="93" spans="1:7" ht="15.75" customHeight="1" thickBot="1">
      <c r="A93" s="443">
        <v>31</v>
      </c>
      <c r="B93" s="452" t="s">
        <v>1194</v>
      </c>
      <c r="C93" s="453" t="s">
        <v>1195</v>
      </c>
      <c r="D93" s="454">
        <v>5</v>
      </c>
      <c r="E93" s="563"/>
      <c r="F93" s="455">
        <f t="shared" si="5"/>
        <v>0</v>
      </c>
    </row>
    <row r="94" spans="1:7" ht="15.75" customHeight="1" thickBot="1">
      <c r="A94" s="443"/>
      <c r="B94" s="461" t="s">
        <v>1196</v>
      </c>
      <c r="C94" s="394"/>
      <c r="D94" s="395"/>
      <c r="E94" s="418"/>
      <c r="F94" s="419">
        <f>SUM(F64:F93)</f>
        <v>0</v>
      </c>
    </row>
    <row r="95" spans="1:7" ht="15.75" customHeight="1" thickBot="1">
      <c r="A95" s="443"/>
      <c r="B95" s="462"/>
      <c r="C95" s="463"/>
      <c r="D95" s="464"/>
      <c r="E95" s="465"/>
      <c r="F95" s="466"/>
    </row>
    <row r="96" spans="1:7" ht="15.75" customHeight="1" thickBot="1">
      <c r="A96" s="443">
        <v>1</v>
      </c>
      <c r="B96" s="393" t="s">
        <v>1197</v>
      </c>
      <c r="C96" s="394"/>
      <c r="D96" s="395"/>
      <c r="E96" s="396"/>
      <c r="F96" s="442"/>
    </row>
    <row r="97" spans="1:6" ht="15.75" customHeight="1" thickBot="1">
      <c r="A97" s="443">
        <v>2</v>
      </c>
      <c r="B97" s="452" t="s">
        <v>1198</v>
      </c>
      <c r="C97" s="453" t="s">
        <v>1126</v>
      </c>
      <c r="D97" s="454">
        <v>40</v>
      </c>
      <c r="E97" s="564"/>
      <c r="F97" s="455">
        <f t="shared" ref="F97:F106" si="6">D97*E97</f>
        <v>0</v>
      </c>
    </row>
    <row r="98" spans="1:6" ht="15.75" customHeight="1" thickBot="1">
      <c r="A98" s="443">
        <v>3</v>
      </c>
      <c r="B98" s="452" t="s">
        <v>1199</v>
      </c>
      <c r="C98" s="453" t="s">
        <v>1126</v>
      </c>
      <c r="D98" s="454">
        <v>20</v>
      </c>
      <c r="E98" s="564"/>
      <c r="F98" s="455">
        <f t="shared" si="6"/>
        <v>0</v>
      </c>
    </row>
    <row r="99" spans="1:6" ht="15.75" customHeight="1" thickBot="1">
      <c r="A99" s="443">
        <v>4</v>
      </c>
      <c r="B99" s="452" t="s">
        <v>1200</v>
      </c>
      <c r="C99" s="453" t="s">
        <v>1126</v>
      </c>
      <c r="D99" s="454">
        <v>30</v>
      </c>
      <c r="E99" s="564"/>
      <c r="F99" s="455">
        <f t="shared" si="6"/>
        <v>0</v>
      </c>
    </row>
    <row r="100" spans="1:6" ht="15.75" customHeight="1" thickBot="1">
      <c r="A100" s="443">
        <v>5</v>
      </c>
      <c r="B100" s="452" t="s">
        <v>1200</v>
      </c>
      <c r="C100" s="453" t="s">
        <v>1126</v>
      </c>
      <c r="D100" s="454">
        <v>50</v>
      </c>
      <c r="E100" s="564"/>
      <c r="F100" s="455">
        <f t="shared" si="6"/>
        <v>0</v>
      </c>
    </row>
    <row r="101" spans="1:6" ht="15.75" customHeight="1" thickBot="1">
      <c r="A101" s="443">
        <v>6</v>
      </c>
      <c r="B101" s="452" t="s">
        <v>1201</v>
      </c>
      <c r="C101" s="453" t="s">
        <v>241</v>
      </c>
      <c r="D101" s="454">
        <v>80</v>
      </c>
      <c r="E101" s="564"/>
      <c r="F101" s="455">
        <f t="shared" si="6"/>
        <v>0</v>
      </c>
    </row>
    <row r="102" spans="1:6" ht="15.75" customHeight="1" thickBot="1">
      <c r="A102" s="443">
        <v>7</v>
      </c>
      <c r="B102" s="452" t="s">
        <v>1202</v>
      </c>
      <c r="C102" s="453" t="s">
        <v>1203</v>
      </c>
      <c r="D102" s="454">
        <v>30</v>
      </c>
      <c r="E102" s="564"/>
      <c r="F102" s="455">
        <f t="shared" si="6"/>
        <v>0</v>
      </c>
    </row>
    <row r="103" spans="1:6" ht="15.75" customHeight="1" thickBot="1">
      <c r="A103" s="443">
        <v>8</v>
      </c>
      <c r="B103" s="452" t="s">
        <v>1204</v>
      </c>
      <c r="C103" s="453" t="s">
        <v>241</v>
      </c>
      <c r="D103" s="454">
        <v>10</v>
      </c>
      <c r="E103" s="564"/>
      <c r="F103" s="455">
        <f t="shared" si="6"/>
        <v>0</v>
      </c>
    </row>
    <row r="104" spans="1:6" ht="15.75" customHeight="1" thickBot="1">
      <c r="A104" s="443">
        <v>9</v>
      </c>
      <c r="B104" s="452" t="s">
        <v>1205</v>
      </c>
      <c r="C104" s="453" t="s">
        <v>1126</v>
      </c>
      <c r="D104" s="454">
        <v>4</v>
      </c>
      <c r="E104" s="564"/>
      <c r="F104" s="455">
        <f t="shared" si="6"/>
        <v>0</v>
      </c>
    </row>
    <row r="105" spans="1:6" ht="15.75" customHeight="1" thickBot="1">
      <c r="A105" s="443">
        <v>10</v>
      </c>
      <c r="B105" s="452" t="s">
        <v>1206</v>
      </c>
      <c r="C105" s="453" t="s">
        <v>1109</v>
      </c>
      <c r="D105" s="454">
        <v>100</v>
      </c>
      <c r="E105" s="564"/>
      <c r="F105" s="455">
        <f t="shared" si="6"/>
        <v>0</v>
      </c>
    </row>
    <row r="106" spans="1:6" ht="15.75" customHeight="1" thickBot="1">
      <c r="A106" s="443">
        <v>11</v>
      </c>
      <c r="B106" s="452" t="s">
        <v>1207</v>
      </c>
      <c r="C106" s="453" t="s">
        <v>1208</v>
      </c>
      <c r="D106" s="454">
        <v>150</v>
      </c>
      <c r="E106" s="564"/>
      <c r="F106" s="455">
        <f t="shared" si="6"/>
        <v>0</v>
      </c>
    </row>
    <row r="107" spans="1:6" ht="15.75" customHeight="1" thickBot="1">
      <c r="A107" s="443">
        <v>12</v>
      </c>
      <c r="B107" s="452" t="s">
        <v>1209</v>
      </c>
      <c r="C107" s="453" t="s">
        <v>241</v>
      </c>
      <c r="D107" s="454">
        <v>1500</v>
      </c>
      <c r="E107" s="564"/>
      <c r="F107" s="455">
        <f>D107*E107</f>
        <v>0</v>
      </c>
    </row>
    <row r="108" spans="1:6" ht="15.75" customHeight="1" thickBot="1">
      <c r="A108" s="443">
        <v>13</v>
      </c>
      <c r="B108" s="452" t="s">
        <v>1210</v>
      </c>
      <c r="C108" s="453" t="s">
        <v>1208</v>
      </c>
      <c r="D108" s="454">
        <v>10</v>
      </c>
      <c r="E108" s="564"/>
      <c r="F108" s="455">
        <f>D108*E108</f>
        <v>0</v>
      </c>
    </row>
    <row r="109" spans="1:6" ht="15.75" customHeight="1" thickBot="1">
      <c r="A109" s="443">
        <v>14</v>
      </c>
      <c r="B109" s="452" t="s">
        <v>1211</v>
      </c>
      <c r="C109" s="453" t="s">
        <v>1126</v>
      </c>
      <c r="D109" s="454">
        <v>40</v>
      </c>
      <c r="E109" s="564"/>
      <c r="F109" s="455">
        <f>D109*E109</f>
        <v>0</v>
      </c>
    </row>
    <row r="110" spans="1:6" ht="15.75" customHeight="1" thickBot="1">
      <c r="A110" s="443">
        <v>15</v>
      </c>
      <c r="B110" s="452" t="s">
        <v>1212</v>
      </c>
      <c r="C110" s="453" t="s">
        <v>1126</v>
      </c>
      <c r="D110" s="454">
        <v>50</v>
      </c>
      <c r="E110" s="564"/>
      <c r="F110" s="455">
        <f>D110*E110</f>
        <v>0</v>
      </c>
    </row>
    <row r="111" spans="1:6" ht="15.6" thickBot="1">
      <c r="A111" s="443">
        <v>16</v>
      </c>
      <c r="B111" s="468" t="s">
        <v>1213</v>
      </c>
      <c r="C111" s="469" t="s">
        <v>241</v>
      </c>
      <c r="D111" s="470">
        <v>60</v>
      </c>
      <c r="E111" s="565"/>
      <c r="F111" s="471">
        <f t="shared" ref="F111:F119" si="7">D111*E111</f>
        <v>0</v>
      </c>
    </row>
    <row r="112" spans="1:6" ht="15.6" thickBot="1">
      <c r="A112" s="443">
        <v>17</v>
      </c>
      <c r="B112" s="468" t="s">
        <v>1214</v>
      </c>
      <c r="C112" s="469" t="s">
        <v>1126</v>
      </c>
      <c r="D112" s="470">
        <v>100</v>
      </c>
      <c r="E112" s="565"/>
      <c r="F112" s="471">
        <f t="shared" si="7"/>
        <v>0</v>
      </c>
    </row>
    <row r="113" spans="1:6" ht="15.75" customHeight="1" thickBot="1">
      <c r="A113" s="443">
        <v>18</v>
      </c>
      <c r="B113" s="452" t="s">
        <v>1215</v>
      </c>
      <c r="C113" s="453" t="s">
        <v>241</v>
      </c>
      <c r="D113" s="454">
        <v>100</v>
      </c>
      <c r="E113" s="564"/>
      <c r="F113" s="455">
        <f t="shared" si="7"/>
        <v>0</v>
      </c>
    </row>
    <row r="114" spans="1:6" ht="15.6" thickBot="1">
      <c r="A114" s="443">
        <v>19</v>
      </c>
      <c r="B114" s="456" t="s">
        <v>1216</v>
      </c>
      <c r="C114" s="453" t="s">
        <v>1103</v>
      </c>
      <c r="D114" s="454">
        <v>1</v>
      </c>
      <c r="E114" s="564"/>
      <c r="F114" s="455">
        <f t="shared" si="7"/>
        <v>0</v>
      </c>
    </row>
    <row r="115" spans="1:6" ht="15.75" customHeight="1" thickBot="1">
      <c r="A115" s="443">
        <v>20</v>
      </c>
      <c r="B115" s="456" t="s">
        <v>1217</v>
      </c>
      <c r="C115" s="453" t="s">
        <v>1218</v>
      </c>
      <c r="D115" s="454">
        <v>1</v>
      </c>
      <c r="E115" s="564"/>
      <c r="F115" s="455">
        <f t="shared" si="7"/>
        <v>0</v>
      </c>
    </row>
    <row r="116" spans="1:6" ht="15.75" customHeight="1" thickBot="1">
      <c r="A116" s="443">
        <v>21</v>
      </c>
      <c r="B116" s="452" t="s">
        <v>1219</v>
      </c>
      <c r="C116" s="453" t="s">
        <v>241</v>
      </c>
      <c r="D116" s="454">
        <v>30</v>
      </c>
      <c r="E116" s="564"/>
      <c r="F116" s="455">
        <f t="shared" si="7"/>
        <v>0</v>
      </c>
    </row>
    <row r="117" spans="1:6" ht="15.75" customHeight="1" thickBot="1">
      <c r="A117" s="443">
        <v>22</v>
      </c>
      <c r="B117" s="472" t="s">
        <v>1220</v>
      </c>
      <c r="C117" s="453" t="s">
        <v>1221</v>
      </c>
      <c r="D117" s="454">
        <v>180</v>
      </c>
      <c r="E117" s="564"/>
      <c r="F117" s="455">
        <f t="shared" si="7"/>
        <v>0</v>
      </c>
    </row>
    <row r="118" spans="1:6" ht="15.6" thickBot="1">
      <c r="A118" s="443">
        <v>23</v>
      </c>
      <c r="B118" s="472" t="s">
        <v>1222</v>
      </c>
      <c r="C118" s="453" t="s">
        <v>1208</v>
      </c>
      <c r="D118" s="454">
        <v>30</v>
      </c>
      <c r="E118" s="564"/>
      <c r="F118" s="455">
        <f t="shared" si="7"/>
        <v>0</v>
      </c>
    </row>
    <row r="119" spans="1:6" ht="15.6" thickBot="1">
      <c r="A119" s="443">
        <v>24</v>
      </c>
      <c r="B119" s="456" t="s">
        <v>1223</v>
      </c>
      <c r="C119" s="453" t="s">
        <v>1221</v>
      </c>
      <c r="D119" s="454">
        <v>10</v>
      </c>
      <c r="E119" s="564"/>
      <c r="F119" s="455">
        <f t="shared" si="7"/>
        <v>0</v>
      </c>
    </row>
    <row r="120" spans="1:6" ht="18.600000000000001" thickBot="1">
      <c r="A120" s="443"/>
      <c r="B120" s="461" t="s">
        <v>1196</v>
      </c>
      <c r="C120" s="394"/>
      <c r="D120" s="395"/>
      <c r="E120" s="418"/>
      <c r="F120" s="419">
        <f>SUM(F97:F119)</f>
        <v>0</v>
      </c>
    </row>
    <row r="121" spans="1:6" ht="15.75" customHeight="1" thickBot="1">
      <c r="A121" s="443"/>
      <c r="B121" s="473"/>
      <c r="C121" s="474"/>
      <c r="D121" s="475"/>
      <c r="E121" s="476"/>
      <c r="F121" s="477"/>
    </row>
    <row r="122" spans="1:6" ht="14.25" customHeight="1" thickBot="1">
      <c r="A122" s="443"/>
      <c r="B122" s="462"/>
      <c r="C122" s="463"/>
      <c r="D122" s="464"/>
      <c r="E122" s="465"/>
      <c r="F122" s="466"/>
    </row>
    <row r="123" spans="1:6" ht="16.2" thickBot="1">
      <c r="A123" s="443"/>
      <c r="B123" s="393" t="s">
        <v>1224</v>
      </c>
      <c r="C123" s="394"/>
      <c r="D123" s="395"/>
      <c r="E123" s="396"/>
      <c r="F123" s="442"/>
    </row>
    <row r="124" spans="1:6" ht="30.6" thickBot="1">
      <c r="A124" s="443">
        <v>1</v>
      </c>
      <c r="B124" s="452" t="s">
        <v>1225</v>
      </c>
      <c r="C124" s="453" t="s">
        <v>1126</v>
      </c>
      <c r="D124" s="454">
        <v>1</v>
      </c>
      <c r="E124" s="564"/>
      <c r="F124" s="455">
        <f t="shared" ref="F124:F130" si="8">D124*E124</f>
        <v>0</v>
      </c>
    </row>
    <row r="125" spans="1:6" ht="30.6" thickBot="1">
      <c r="A125" s="443">
        <v>2</v>
      </c>
      <c r="B125" s="452" t="s">
        <v>1226</v>
      </c>
      <c r="C125" s="453" t="s">
        <v>1126</v>
      </c>
      <c r="D125" s="454">
        <v>10</v>
      </c>
      <c r="E125" s="564"/>
      <c r="F125" s="455">
        <f t="shared" si="8"/>
        <v>0</v>
      </c>
    </row>
    <row r="126" spans="1:6" ht="15.6" thickBot="1">
      <c r="A126" s="443">
        <v>3</v>
      </c>
      <c r="B126" s="452" t="s">
        <v>1227</v>
      </c>
      <c r="C126" s="453" t="s">
        <v>1126</v>
      </c>
      <c r="D126" s="454">
        <v>12</v>
      </c>
      <c r="E126" s="564"/>
      <c r="F126" s="455">
        <f t="shared" si="8"/>
        <v>0</v>
      </c>
    </row>
    <row r="127" spans="1:6" ht="15.6" thickBot="1">
      <c r="A127" s="443">
        <v>4</v>
      </c>
      <c r="B127" s="452" t="s">
        <v>1228</v>
      </c>
      <c r="C127" s="453" t="s">
        <v>1126</v>
      </c>
      <c r="D127" s="454">
        <v>4</v>
      </c>
      <c r="E127" s="564"/>
      <c r="F127" s="455">
        <f t="shared" si="8"/>
        <v>0</v>
      </c>
    </row>
    <row r="128" spans="1:6" ht="14.25" customHeight="1" thickBot="1">
      <c r="A128" s="443">
        <v>5</v>
      </c>
      <c r="B128" s="452" t="s">
        <v>1229</v>
      </c>
      <c r="C128" s="453" t="s">
        <v>1126</v>
      </c>
      <c r="D128" s="454">
        <v>6</v>
      </c>
      <c r="E128" s="564"/>
      <c r="F128" s="455">
        <f t="shared" si="8"/>
        <v>0</v>
      </c>
    </row>
    <row r="129" spans="1:6" ht="30.75" customHeight="1" thickBot="1">
      <c r="A129" s="443">
        <v>6</v>
      </c>
      <c r="B129" s="452" t="s">
        <v>1230</v>
      </c>
      <c r="C129" s="453" t="s">
        <v>1126</v>
      </c>
      <c r="D129" s="454">
        <v>4</v>
      </c>
      <c r="E129" s="564"/>
      <c r="F129" s="455">
        <f t="shared" si="8"/>
        <v>0</v>
      </c>
    </row>
    <row r="130" spans="1:6" ht="15.6" thickBot="1">
      <c r="A130" s="443">
        <v>7</v>
      </c>
      <c r="B130" s="452" t="s">
        <v>1231</v>
      </c>
      <c r="C130" s="453" t="s">
        <v>1126</v>
      </c>
      <c r="D130" s="454">
        <v>4</v>
      </c>
      <c r="E130" s="564"/>
      <c r="F130" s="455">
        <f t="shared" si="8"/>
        <v>0</v>
      </c>
    </row>
    <row r="131" spans="1:6" ht="15.6" thickBot="1">
      <c r="A131" s="443">
        <v>8</v>
      </c>
      <c r="B131" s="452" t="s">
        <v>1232</v>
      </c>
      <c r="C131" s="453" t="s">
        <v>1126</v>
      </c>
      <c r="D131" s="454"/>
      <c r="E131" s="467"/>
      <c r="F131" s="455"/>
    </row>
    <row r="132" spans="1:6" ht="16.2" thickBot="1">
      <c r="A132" s="443"/>
      <c r="B132" s="478" t="s">
        <v>1196</v>
      </c>
      <c r="C132" s="479"/>
      <c r="D132" s="480"/>
      <c r="E132" s="481"/>
      <c r="F132" s="482">
        <f>SUM(F123:F131)</f>
        <v>0</v>
      </c>
    </row>
    <row r="133" spans="1:6" ht="18.600000000000001" thickBot="1">
      <c r="A133" s="443"/>
      <c r="B133" s="462"/>
      <c r="C133" s="463"/>
      <c r="D133" s="464"/>
      <c r="E133" s="465"/>
      <c r="F133" s="466"/>
    </row>
    <row r="134" spans="1:6" ht="16.2" thickBot="1">
      <c r="A134" s="443"/>
      <c r="B134" s="393" t="s">
        <v>1233</v>
      </c>
      <c r="C134" s="394"/>
      <c r="D134" s="395"/>
      <c r="E134" s="396"/>
      <c r="F134" s="442"/>
    </row>
    <row r="135" spans="1:6" ht="15.6" thickBot="1">
      <c r="A135" s="443">
        <v>1</v>
      </c>
      <c r="B135" s="452" t="s">
        <v>1234</v>
      </c>
      <c r="C135" s="453" t="s">
        <v>1109</v>
      </c>
      <c r="D135" s="454">
        <v>40</v>
      </c>
      <c r="E135" s="564"/>
      <c r="F135" s="455">
        <f t="shared" ref="F135" si="9">D135*E135</f>
        <v>0</v>
      </c>
    </row>
    <row r="136" spans="1:6" ht="18" thickBot="1">
      <c r="A136" s="443"/>
      <c r="B136" s="417" t="s">
        <v>1196</v>
      </c>
      <c r="C136" s="394"/>
      <c r="D136" s="395"/>
      <c r="E136" s="418"/>
      <c r="F136" s="419">
        <f>SUM(F135)</f>
        <v>0</v>
      </c>
    </row>
    <row r="137" spans="1:6" ht="21.6" thickBot="1">
      <c r="A137" s="443"/>
      <c r="B137" s="483" t="s">
        <v>1122</v>
      </c>
      <c r="C137" s="474"/>
      <c r="D137" s="395"/>
      <c r="E137" s="484"/>
      <c r="F137" s="485"/>
    </row>
    <row r="139" spans="1:6" ht="17.399999999999999">
      <c r="B139" s="486" t="s">
        <v>1235</v>
      </c>
    </row>
    <row r="141" spans="1:6" ht="17.399999999999999">
      <c r="B141" s="486"/>
    </row>
    <row r="197" spans="2:5" s="431" customFormat="1" ht="14.25" customHeight="1">
      <c r="B197" s="347"/>
      <c r="C197" s="347"/>
      <c r="D197" s="432"/>
      <c r="E197" s="347"/>
    </row>
  </sheetData>
  <sheetProtection algorithmName="SHA-512" hashValue="7w546CnK8t2dKZ2xxfxT8N3Ho1JeBdEoIIYheIt24M/MubU7haVPxr/IpAKjy49wVQEkybdIJFb5X7ihlQTduw==" saltValue="ImOseD21jl3RhpN1/1BDgQ==" spinCount="100000" sheet="1" objects="1" scenarios="1"/>
  <mergeCells count="2">
    <mergeCell ref="B2:E2"/>
    <mergeCell ref="C3:E3"/>
  </mergeCells>
  <printOptions horizontalCentered="1"/>
  <pageMargins left="0.39370078740157483" right="0.39370078740157483" top="0.59055118110236227" bottom="0.71" header="0.51181102362204722" footer="0.51"/>
  <pageSetup paperSize="9" scale="75" orientation="portrait" horizontalDpi="300" verticalDpi="300" r:id="rId1"/>
  <headerFooter alignWithMargins="0">
    <oddFooter>&amp;CStrana &amp;P z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5C3E6-3E59-4228-A173-D00CC2A0AADE}">
  <dimension ref="A1:P171"/>
  <sheetViews>
    <sheetView workbookViewId="0">
      <selection activeCell="E21" sqref="E21"/>
    </sheetView>
  </sheetViews>
  <sheetFormatPr defaultRowHeight="14.4"/>
  <cols>
    <col min="1" max="1" width="62.7109375" style="490" customWidth="1"/>
    <col min="2" max="2" width="7.42578125" style="490" customWidth="1"/>
    <col min="3" max="4" width="12.5703125" style="490" customWidth="1"/>
    <col min="5" max="5" width="12.140625" style="490" customWidth="1"/>
    <col min="6" max="6" width="12.85546875" style="490" customWidth="1"/>
    <col min="7" max="7" width="1" style="490" customWidth="1"/>
    <col min="8" max="10" width="12.42578125" style="559" customWidth="1"/>
    <col min="11" max="12" width="13.85546875" style="490" hidden="1" customWidth="1"/>
    <col min="13" max="13" width="8" style="490" hidden="1" customWidth="1"/>
    <col min="14" max="14" width="11.28515625" style="495" bestFit="1" customWidth="1"/>
    <col min="15" max="15" width="12" style="495" bestFit="1" customWidth="1"/>
    <col min="16" max="16384" width="9.140625" style="495"/>
  </cols>
  <sheetData>
    <row r="1" spans="1:15" ht="15.6">
      <c r="A1" s="736" t="s">
        <v>1236</v>
      </c>
      <c r="B1" s="737"/>
      <c r="C1" s="737"/>
      <c r="D1" s="487">
        <v>13</v>
      </c>
      <c r="E1" s="488"/>
      <c r="F1" s="489"/>
      <c r="H1" s="491"/>
      <c r="I1" s="492"/>
      <c r="J1" s="493"/>
      <c r="K1" s="494"/>
    </row>
    <row r="2" spans="1:15">
      <c r="A2" s="738" t="s">
        <v>1237</v>
      </c>
      <c r="B2" s="739"/>
      <c r="C2" s="739"/>
      <c r="D2" s="739"/>
      <c r="E2" s="739"/>
      <c r="F2" s="740"/>
      <c r="H2" s="496"/>
      <c r="I2" s="497"/>
      <c r="J2" s="498"/>
      <c r="K2" s="494"/>
    </row>
    <row r="3" spans="1:15" ht="15" thickBot="1">
      <c r="A3" s="741" t="s">
        <v>1238</v>
      </c>
      <c r="B3" s="742"/>
      <c r="C3" s="742"/>
      <c r="D3" s="742"/>
      <c r="E3" s="742"/>
      <c r="F3" s="743"/>
      <c r="H3" s="744"/>
      <c r="I3" s="744"/>
      <c r="J3" s="499"/>
      <c r="K3" s="494"/>
    </row>
    <row r="4" spans="1:15" ht="15" thickTop="1">
      <c r="A4" s="738" t="s">
        <v>1239</v>
      </c>
      <c r="B4" s="745"/>
      <c r="C4" s="745"/>
      <c r="D4" s="745"/>
      <c r="E4" s="745"/>
      <c r="F4" s="746"/>
      <c r="G4" s="495"/>
      <c r="H4" s="496"/>
      <c r="I4" s="500"/>
      <c r="J4" s="499"/>
    </row>
    <row r="5" spans="1:15">
      <c r="A5" s="501" t="s">
        <v>1240</v>
      </c>
      <c r="B5" s="502" t="s">
        <v>1241</v>
      </c>
      <c r="C5" s="503">
        <f>D13</f>
        <v>0</v>
      </c>
      <c r="D5" s="504" t="s">
        <v>905</v>
      </c>
      <c r="F5" s="505"/>
      <c r="H5" s="506"/>
      <c r="I5" s="497"/>
      <c r="J5" s="507"/>
    </row>
    <row r="6" spans="1:15">
      <c r="A6" s="508" t="s">
        <v>1242</v>
      </c>
      <c r="B6" s="567"/>
      <c r="C6" s="509">
        <f>ROUND(C5*(B6/1),0)</f>
        <v>0</v>
      </c>
      <c r="D6" s="510" t="s">
        <v>905</v>
      </c>
      <c r="F6" s="505"/>
      <c r="H6" s="506"/>
      <c r="I6" s="497"/>
      <c r="J6" s="507"/>
    </row>
    <row r="7" spans="1:15">
      <c r="A7" s="508" t="s">
        <v>1243</v>
      </c>
      <c r="B7" s="511"/>
      <c r="C7" s="503">
        <f>F13</f>
        <v>0</v>
      </c>
      <c r="D7" s="504" t="s">
        <v>905</v>
      </c>
      <c r="F7" s="505"/>
      <c r="H7" s="496"/>
      <c r="I7" s="512"/>
      <c r="J7" s="513"/>
    </row>
    <row r="8" spans="1:15">
      <c r="A8" s="508" t="s">
        <v>1244</v>
      </c>
      <c r="B8" s="567"/>
      <c r="C8" s="509">
        <f>ROUND(C7*(B8/1),0)</f>
        <v>0</v>
      </c>
      <c r="D8" s="510" t="s">
        <v>905</v>
      </c>
      <c r="F8" s="505"/>
      <c r="H8" s="506"/>
      <c r="I8" s="497"/>
      <c r="J8" s="507"/>
    </row>
    <row r="9" spans="1:15">
      <c r="A9" s="501" t="s">
        <v>1245</v>
      </c>
      <c r="B9" s="568"/>
      <c r="C9" s="514">
        <f>B9*F9</f>
        <v>0</v>
      </c>
      <c r="D9" s="515" t="s">
        <v>905</v>
      </c>
      <c r="E9" s="516" t="s">
        <v>1246</v>
      </c>
      <c r="F9" s="517">
        <v>0</v>
      </c>
      <c r="H9" s="496"/>
      <c r="I9" s="512"/>
      <c r="J9" s="518"/>
    </row>
    <row r="10" spans="1:15" ht="15" thickBot="1">
      <c r="A10" s="519" t="s">
        <v>1247</v>
      </c>
      <c r="B10" s="569"/>
      <c r="C10" s="520">
        <v>0</v>
      </c>
      <c r="D10" s="521" t="s">
        <v>905</v>
      </c>
      <c r="F10" s="505" t="s">
        <v>1241</v>
      </c>
      <c r="H10" s="522"/>
      <c r="I10" s="512"/>
      <c r="J10" s="523"/>
    </row>
    <row r="11" spans="1:15" ht="15" thickTop="1">
      <c r="A11" s="524" t="s">
        <v>1248</v>
      </c>
      <c r="B11" s="516" t="s">
        <v>1249</v>
      </c>
      <c r="C11" s="525">
        <f>SUM(C5:C10)</f>
        <v>0</v>
      </c>
      <c r="D11" s="526" t="s">
        <v>905</v>
      </c>
      <c r="E11" s="527"/>
      <c r="F11" s="528"/>
      <c r="H11" s="500"/>
      <c r="I11" s="512"/>
      <c r="J11" s="523"/>
      <c r="O11" s="529"/>
    </row>
    <row r="12" spans="1:15" ht="2.5499999999999998" customHeight="1">
      <c r="A12" s="530"/>
      <c r="B12" s="531"/>
      <c r="C12" s="531"/>
      <c r="D12" s="531"/>
      <c r="E12" s="531"/>
      <c r="F12" s="532"/>
      <c r="H12" s="533"/>
      <c r="I12" s="534"/>
      <c r="J12" s="535"/>
    </row>
    <row r="13" spans="1:15" ht="1.5" customHeight="1">
      <c r="A13" s="536" t="s">
        <v>1250</v>
      </c>
      <c r="B13" s="537"/>
      <c r="C13" s="533"/>
      <c r="D13" s="538">
        <f>SUM(D17:D810)</f>
        <v>0</v>
      </c>
      <c r="E13" s="538"/>
      <c r="F13" s="539">
        <f>SUM(F17:F810)</f>
        <v>0</v>
      </c>
      <c r="G13" s="538">
        <f>SUM(G17:G810)</f>
        <v>0</v>
      </c>
      <c r="H13" s="538"/>
      <c r="I13" s="538"/>
      <c r="J13" s="538"/>
    </row>
    <row r="14" spans="1:15">
      <c r="A14" s="732" t="s">
        <v>1251</v>
      </c>
      <c r="B14" s="540" t="s">
        <v>117</v>
      </c>
      <c r="C14" s="733" t="s">
        <v>1252</v>
      </c>
      <c r="D14" s="733"/>
      <c r="E14" s="733" t="s">
        <v>1253</v>
      </c>
      <c r="F14" s="734"/>
      <c r="H14" s="541"/>
      <c r="I14" s="735"/>
      <c r="J14" s="735"/>
      <c r="N14" s="542"/>
      <c r="O14" s="542"/>
    </row>
    <row r="15" spans="1:15">
      <c r="A15" s="732"/>
      <c r="B15" s="543" t="s">
        <v>1254</v>
      </c>
      <c r="C15" s="540" t="s">
        <v>1255</v>
      </c>
      <c r="D15" s="540" t="s">
        <v>1256</v>
      </c>
      <c r="E15" s="540" t="s">
        <v>1255</v>
      </c>
      <c r="F15" s="544" t="s">
        <v>1256</v>
      </c>
      <c r="H15" s="545"/>
      <c r="I15" s="541"/>
      <c r="J15" s="545"/>
      <c r="N15" s="542"/>
      <c r="O15" s="542"/>
    </row>
    <row r="16" spans="1:15" ht="3.15" customHeight="1" thickBot="1">
      <c r="A16" s="546"/>
      <c r="B16" s="547"/>
      <c r="C16" s="548"/>
      <c r="D16" s="548"/>
      <c r="E16" s="548"/>
      <c r="F16" s="549"/>
      <c r="G16" s="550"/>
      <c r="H16" s="551"/>
      <c r="I16" s="551"/>
      <c r="J16" s="551"/>
    </row>
    <row r="17" spans="1:16">
      <c r="A17" s="552" t="s">
        <v>1257</v>
      </c>
      <c r="B17" s="552">
        <v>2</v>
      </c>
      <c r="C17" s="566"/>
      <c r="D17" s="529">
        <f t="shared" ref="D17:D35" si="0">B17*C17</f>
        <v>0</v>
      </c>
      <c r="E17" s="566"/>
      <c r="F17" s="529">
        <f t="shared" ref="F17:F35" si="1">B17*E17</f>
        <v>0</v>
      </c>
      <c r="G17" s="529"/>
      <c r="H17" s="529"/>
      <c r="I17" s="529"/>
      <c r="J17" s="529"/>
      <c r="K17" s="553"/>
      <c r="L17" s="553"/>
      <c r="M17" s="553"/>
      <c r="N17" s="529"/>
      <c r="O17" s="529"/>
      <c r="P17" s="554"/>
    </row>
    <row r="18" spans="1:16" ht="13.5" customHeight="1">
      <c r="A18" s="552" t="s">
        <v>1258</v>
      </c>
      <c r="B18" s="552">
        <v>1</v>
      </c>
      <c r="C18" s="566"/>
      <c r="D18" s="529">
        <f t="shared" si="0"/>
        <v>0</v>
      </c>
      <c r="E18" s="566"/>
      <c r="F18" s="529">
        <f t="shared" si="1"/>
        <v>0</v>
      </c>
      <c r="G18" s="529"/>
      <c r="H18" s="529"/>
      <c r="I18" s="529"/>
      <c r="J18" s="529"/>
      <c r="K18" s="553"/>
      <c r="L18" s="553"/>
      <c r="M18" s="553"/>
      <c r="N18" s="529"/>
      <c r="O18" s="529"/>
      <c r="P18" s="554"/>
    </row>
    <row r="19" spans="1:16">
      <c r="A19" s="552" t="s">
        <v>1259</v>
      </c>
      <c r="B19" s="552">
        <v>2</v>
      </c>
      <c r="C19" s="566"/>
      <c r="D19" s="529">
        <f t="shared" si="0"/>
        <v>0</v>
      </c>
      <c r="E19" s="566"/>
      <c r="F19" s="529">
        <f t="shared" si="1"/>
        <v>0</v>
      </c>
      <c r="G19" s="529"/>
      <c r="H19" s="529"/>
      <c r="I19" s="529"/>
      <c r="J19" s="529"/>
      <c r="K19" s="553"/>
      <c r="L19" s="553"/>
      <c r="M19" s="553"/>
      <c r="N19" s="529"/>
      <c r="O19" s="529"/>
      <c r="P19" s="554"/>
    </row>
    <row r="20" spans="1:16">
      <c r="A20" s="552" t="s">
        <v>1260</v>
      </c>
      <c r="B20" s="552">
        <v>1</v>
      </c>
      <c r="C20" s="566"/>
      <c r="D20" s="529">
        <f t="shared" si="0"/>
        <v>0</v>
      </c>
      <c r="E20" s="566"/>
      <c r="F20" s="529">
        <f t="shared" si="1"/>
        <v>0</v>
      </c>
      <c r="G20" s="529"/>
      <c r="H20" s="529"/>
      <c r="I20" s="529"/>
      <c r="J20" s="529"/>
      <c r="K20" s="553"/>
      <c r="L20" s="553"/>
      <c r="M20" s="553"/>
      <c r="N20" s="529"/>
      <c r="O20" s="529"/>
      <c r="P20" s="554"/>
    </row>
    <row r="21" spans="1:16">
      <c r="A21" s="552" t="s">
        <v>1261</v>
      </c>
      <c r="B21" s="552">
        <v>15</v>
      </c>
      <c r="C21" s="566"/>
      <c r="D21" s="529">
        <f t="shared" si="0"/>
        <v>0</v>
      </c>
      <c r="E21" s="566"/>
      <c r="F21" s="529">
        <f t="shared" si="1"/>
        <v>0</v>
      </c>
      <c r="G21" s="529"/>
      <c r="H21" s="529"/>
      <c r="I21" s="529"/>
      <c r="J21" s="529"/>
      <c r="K21" s="553"/>
      <c r="L21" s="553"/>
      <c r="M21" s="553"/>
      <c r="N21" s="529"/>
      <c r="O21" s="529"/>
      <c r="P21" s="554"/>
    </row>
    <row r="22" spans="1:16">
      <c r="A22" s="552" t="s">
        <v>1262</v>
      </c>
      <c r="B22" s="552">
        <v>24</v>
      </c>
      <c r="C22" s="566"/>
      <c r="D22" s="529">
        <f t="shared" si="0"/>
        <v>0</v>
      </c>
      <c r="E22" s="566"/>
      <c r="F22" s="529">
        <f t="shared" si="1"/>
        <v>0</v>
      </c>
      <c r="G22" s="529"/>
      <c r="H22" s="529"/>
      <c r="I22" s="529"/>
      <c r="J22" s="529"/>
      <c r="K22" s="553"/>
      <c r="L22" s="553"/>
      <c r="M22" s="553"/>
      <c r="N22" s="529"/>
      <c r="O22" s="529"/>
      <c r="P22" s="554"/>
    </row>
    <row r="23" spans="1:16">
      <c r="A23" s="552" t="s">
        <v>1263</v>
      </c>
      <c r="B23" s="552">
        <v>160</v>
      </c>
      <c r="C23" s="566"/>
      <c r="D23" s="529">
        <f t="shared" si="0"/>
        <v>0</v>
      </c>
      <c r="E23" s="566"/>
      <c r="F23" s="529">
        <f t="shared" si="1"/>
        <v>0</v>
      </c>
      <c r="G23" s="529"/>
      <c r="H23" s="529"/>
      <c r="I23" s="529"/>
      <c r="J23" s="529"/>
      <c r="K23" s="553"/>
      <c r="L23" s="553"/>
      <c r="M23" s="553"/>
      <c r="N23" s="529"/>
      <c r="O23" s="529"/>
      <c r="P23" s="554"/>
    </row>
    <row r="24" spans="1:16">
      <c r="A24" s="552" t="s">
        <v>1264</v>
      </c>
      <c r="B24" s="552">
        <v>18</v>
      </c>
      <c r="C24" s="566"/>
      <c r="D24" s="529">
        <f t="shared" si="0"/>
        <v>0</v>
      </c>
      <c r="E24" s="566"/>
      <c r="F24" s="529">
        <f t="shared" si="1"/>
        <v>0</v>
      </c>
      <c r="G24" s="529"/>
      <c r="H24" s="529"/>
      <c r="I24" s="529"/>
      <c r="J24" s="529"/>
      <c r="K24" s="553"/>
      <c r="L24" s="553"/>
      <c r="M24" s="553"/>
      <c r="N24" s="529"/>
      <c r="O24" s="529"/>
      <c r="P24" s="554"/>
    </row>
    <row r="25" spans="1:16">
      <c r="A25" s="552" t="s">
        <v>1265</v>
      </c>
      <c r="B25" s="552">
        <v>1</v>
      </c>
      <c r="C25" s="566"/>
      <c r="D25" s="529">
        <f t="shared" si="0"/>
        <v>0</v>
      </c>
      <c r="E25" s="566"/>
      <c r="F25" s="529">
        <f t="shared" si="1"/>
        <v>0</v>
      </c>
      <c r="G25" s="529"/>
      <c r="H25" s="529"/>
      <c r="I25" s="529"/>
      <c r="J25" s="529"/>
      <c r="K25" s="553"/>
      <c r="L25" s="553"/>
      <c r="M25" s="553"/>
      <c r="N25" s="529"/>
      <c r="O25" s="529"/>
      <c r="P25" s="554"/>
    </row>
    <row r="26" spans="1:16">
      <c r="A26" s="552" t="s">
        <v>1266</v>
      </c>
      <c r="B26" s="552">
        <v>1</v>
      </c>
      <c r="C26" s="566"/>
      <c r="D26" s="529">
        <f t="shared" si="0"/>
        <v>0</v>
      </c>
      <c r="E26" s="566"/>
      <c r="F26" s="529">
        <f t="shared" si="1"/>
        <v>0</v>
      </c>
      <c r="G26" s="529"/>
      <c r="H26" s="529"/>
      <c r="I26" s="529"/>
      <c r="J26" s="529"/>
      <c r="K26" s="553"/>
      <c r="L26" s="553"/>
      <c r="M26" s="553"/>
      <c r="N26" s="529"/>
      <c r="O26" s="529"/>
      <c r="P26" s="554"/>
    </row>
    <row r="27" spans="1:16">
      <c r="A27" s="552" t="s">
        <v>1267</v>
      </c>
      <c r="B27" s="552">
        <v>1</v>
      </c>
      <c r="C27" s="566"/>
      <c r="D27" s="529">
        <f t="shared" si="0"/>
        <v>0</v>
      </c>
      <c r="E27" s="566"/>
      <c r="F27" s="529">
        <f t="shared" si="1"/>
        <v>0</v>
      </c>
      <c r="G27" s="529"/>
      <c r="H27" s="529"/>
      <c r="I27" s="529"/>
      <c r="J27" s="529"/>
      <c r="K27" s="553"/>
      <c r="L27" s="553"/>
      <c r="M27" s="553"/>
      <c r="N27" s="529"/>
      <c r="O27" s="529"/>
      <c r="P27" s="554"/>
    </row>
    <row r="28" spans="1:16">
      <c r="A28" s="552" t="s">
        <v>1268</v>
      </c>
      <c r="B28" s="552">
        <v>1</v>
      </c>
      <c r="C28" s="566"/>
      <c r="D28" s="529">
        <f t="shared" si="0"/>
        <v>0</v>
      </c>
      <c r="E28" s="566"/>
      <c r="F28" s="529">
        <f t="shared" si="1"/>
        <v>0</v>
      </c>
      <c r="G28" s="529"/>
      <c r="H28" s="529"/>
      <c r="I28" s="529"/>
      <c r="J28" s="529"/>
      <c r="K28" s="553"/>
      <c r="L28" s="553"/>
      <c r="M28" s="553"/>
      <c r="N28" s="529"/>
      <c r="O28" s="529"/>
      <c r="P28" s="554"/>
    </row>
    <row r="29" spans="1:16">
      <c r="A29" s="552" t="s">
        <v>1269</v>
      </c>
      <c r="B29" s="552">
        <v>1</v>
      </c>
      <c r="C29" s="566"/>
      <c r="D29" s="529">
        <f t="shared" si="0"/>
        <v>0</v>
      </c>
      <c r="E29" s="566"/>
      <c r="F29" s="529">
        <f t="shared" si="1"/>
        <v>0</v>
      </c>
      <c r="G29" s="529"/>
      <c r="H29" s="529"/>
      <c r="I29" s="529"/>
      <c r="J29" s="529"/>
      <c r="K29" s="553"/>
      <c r="L29" s="553"/>
      <c r="M29" s="553"/>
      <c r="N29" s="529"/>
      <c r="O29" s="529"/>
      <c r="P29" s="554"/>
    </row>
    <row r="30" spans="1:16">
      <c r="A30" s="552" t="s">
        <v>1270</v>
      </c>
      <c r="B30" s="552">
        <v>2</v>
      </c>
      <c r="C30" s="566"/>
      <c r="D30" s="529">
        <f t="shared" si="0"/>
        <v>0</v>
      </c>
      <c r="E30" s="566"/>
      <c r="F30" s="529">
        <f t="shared" si="1"/>
        <v>0</v>
      </c>
      <c r="G30" s="529"/>
      <c r="H30" s="529"/>
      <c r="I30" s="529"/>
      <c r="J30" s="529"/>
      <c r="K30" s="553"/>
      <c r="L30" s="553"/>
      <c r="M30" s="553"/>
      <c r="N30" s="529"/>
      <c r="O30" s="529"/>
      <c r="P30" s="554"/>
    </row>
    <row r="31" spans="1:16">
      <c r="A31" s="552" t="s">
        <v>1271</v>
      </c>
      <c r="B31" s="552">
        <v>6</v>
      </c>
      <c r="C31" s="566"/>
      <c r="D31" s="529">
        <f t="shared" si="0"/>
        <v>0</v>
      </c>
      <c r="E31" s="566"/>
      <c r="F31" s="529">
        <f t="shared" si="1"/>
        <v>0</v>
      </c>
      <c r="G31" s="529"/>
      <c r="H31" s="529"/>
      <c r="I31" s="529"/>
      <c r="J31" s="529"/>
      <c r="K31" s="553"/>
      <c r="L31" s="553"/>
      <c r="M31" s="553"/>
      <c r="N31" s="529"/>
      <c r="O31" s="529"/>
      <c r="P31" s="554"/>
    </row>
    <row r="32" spans="1:16">
      <c r="A32" s="552" t="s">
        <v>1272</v>
      </c>
      <c r="B32" s="552">
        <v>2</v>
      </c>
      <c r="C32" s="566"/>
      <c r="D32" s="529">
        <f t="shared" si="0"/>
        <v>0</v>
      </c>
      <c r="E32" s="566"/>
      <c r="F32" s="529">
        <f t="shared" si="1"/>
        <v>0</v>
      </c>
      <c r="G32" s="529"/>
      <c r="H32" s="529"/>
      <c r="I32" s="529"/>
      <c r="J32" s="529"/>
      <c r="K32" s="553"/>
      <c r="L32" s="553"/>
      <c r="M32" s="553"/>
      <c r="N32" s="529"/>
      <c r="O32" s="529"/>
      <c r="P32" s="554"/>
    </row>
    <row r="33" spans="1:16">
      <c r="A33" s="552" t="s">
        <v>1273</v>
      </c>
      <c r="B33" s="552">
        <v>1</v>
      </c>
      <c r="C33" s="566"/>
      <c r="D33" s="529">
        <f t="shared" si="0"/>
        <v>0</v>
      </c>
      <c r="E33" s="566"/>
      <c r="F33" s="529">
        <f t="shared" si="1"/>
        <v>0</v>
      </c>
      <c r="G33" s="529"/>
      <c r="H33" s="529"/>
      <c r="I33" s="529"/>
      <c r="J33" s="529"/>
      <c r="K33" s="553"/>
      <c r="L33" s="553"/>
      <c r="M33" s="553"/>
      <c r="N33" s="529"/>
      <c r="O33" s="529"/>
      <c r="P33" s="554"/>
    </row>
    <row r="34" spans="1:16">
      <c r="A34" s="552" t="s">
        <v>1274</v>
      </c>
      <c r="B34" s="552">
        <v>1</v>
      </c>
      <c r="C34" s="566"/>
      <c r="D34" s="529">
        <f t="shared" si="0"/>
        <v>0</v>
      </c>
      <c r="E34" s="566"/>
      <c r="F34" s="529">
        <f t="shared" si="1"/>
        <v>0</v>
      </c>
      <c r="G34" s="529"/>
      <c r="H34" s="529"/>
      <c r="I34" s="529"/>
      <c r="J34" s="529"/>
      <c r="K34" s="553"/>
      <c r="L34" s="553"/>
      <c r="M34" s="553"/>
      <c r="N34" s="529"/>
      <c r="O34" s="529"/>
      <c r="P34" s="554"/>
    </row>
    <row r="35" spans="1:16">
      <c r="A35" s="552" t="s">
        <v>1275</v>
      </c>
      <c r="B35" s="552">
        <v>56</v>
      </c>
      <c r="C35" s="566"/>
      <c r="D35" s="529">
        <f t="shared" si="0"/>
        <v>0</v>
      </c>
      <c r="E35" s="566"/>
      <c r="F35" s="529">
        <f t="shared" si="1"/>
        <v>0</v>
      </c>
      <c r="G35" s="529"/>
      <c r="H35" s="529"/>
      <c r="I35" s="529"/>
      <c r="J35" s="529"/>
      <c r="K35" s="553"/>
      <c r="L35" s="553"/>
      <c r="M35" s="553"/>
      <c r="N35" s="529"/>
      <c r="O35" s="529"/>
      <c r="P35" s="554"/>
    </row>
    <row r="36" spans="1:16">
      <c r="A36" s="552"/>
      <c r="B36" s="552"/>
      <c r="C36" s="529"/>
      <c r="D36" s="529"/>
      <c r="E36" s="529"/>
      <c r="F36" s="529"/>
      <c r="G36" s="529"/>
      <c r="H36" s="529"/>
      <c r="I36" s="529"/>
      <c r="J36" s="529"/>
      <c r="K36" s="553"/>
      <c r="L36" s="553"/>
      <c r="M36" s="553"/>
      <c r="N36" s="529"/>
      <c r="O36" s="529"/>
      <c r="P36" s="554"/>
    </row>
    <row r="37" spans="1:16">
      <c r="A37" s="552"/>
      <c r="B37" s="552"/>
      <c r="C37" s="529"/>
      <c r="D37" s="529"/>
      <c r="E37" s="529"/>
      <c r="F37" s="529"/>
      <c r="G37" s="529"/>
      <c r="H37" s="529"/>
      <c r="I37" s="529"/>
      <c r="J37" s="529"/>
      <c r="K37" s="553"/>
      <c r="L37" s="553"/>
      <c r="M37" s="553"/>
      <c r="N37" s="529"/>
      <c r="O37" s="529"/>
      <c r="P37" s="554"/>
    </row>
    <row r="38" spans="1:16">
      <c r="A38" s="552"/>
      <c r="B38" s="552"/>
      <c r="C38" s="529"/>
      <c r="D38" s="529"/>
      <c r="E38" s="529"/>
      <c r="F38" s="529"/>
      <c r="G38" s="529"/>
      <c r="H38" s="529"/>
      <c r="I38" s="529"/>
      <c r="J38" s="529"/>
      <c r="K38" s="553"/>
      <c r="L38" s="553"/>
      <c r="M38" s="553"/>
      <c r="N38" s="529"/>
      <c r="O38" s="529"/>
      <c r="P38" s="554"/>
    </row>
    <row r="39" spans="1:16">
      <c r="A39" s="552"/>
      <c r="B39" s="552"/>
      <c r="C39" s="529"/>
      <c r="D39" s="529"/>
      <c r="E39" s="529"/>
      <c r="F39" s="529"/>
      <c r="G39" s="529"/>
      <c r="H39" s="529"/>
      <c r="I39" s="529"/>
      <c r="J39" s="529"/>
      <c r="K39" s="553"/>
      <c r="L39" s="553"/>
      <c r="M39" s="553"/>
      <c r="N39" s="529"/>
      <c r="O39" s="529"/>
      <c r="P39" s="554"/>
    </row>
    <row r="40" spans="1:16">
      <c r="A40" s="552"/>
      <c r="B40" s="552"/>
      <c r="C40" s="529"/>
      <c r="D40" s="529"/>
      <c r="E40" s="529"/>
      <c r="F40" s="529"/>
      <c r="G40" s="529"/>
      <c r="H40" s="529"/>
      <c r="I40" s="529"/>
      <c r="J40" s="529"/>
      <c r="K40" s="553"/>
      <c r="L40" s="553"/>
      <c r="M40" s="553"/>
      <c r="N40" s="529"/>
      <c r="O40" s="529"/>
      <c r="P40" s="554"/>
    </row>
    <row r="41" spans="1:16">
      <c r="A41" s="552"/>
      <c r="B41" s="552"/>
      <c r="C41" s="529"/>
      <c r="D41" s="529"/>
      <c r="E41" s="529"/>
      <c r="F41" s="529"/>
      <c r="G41" s="529"/>
      <c r="H41" s="529"/>
      <c r="I41" s="529"/>
      <c r="J41" s="529"/>
      <c r="K41" s="553"/>
      <c r="L41" s="553"/>
      <c r="M41" s="553"/>
      <c r="N41" s="529"/>
      <c r="O41" s="529"/>
      <c r="P41" s="554"/>
    </row>
    <row r="42" spans="1:16">
      <c r="A42" s="552"/>
      <c r="B42" s="552"/>
      <c r="C42" s="529"/>
      <c r="D42" s="529"/>
      <c r="E42" s="529"/>
      <c r="F42" s="529"/>
      <c r="G42" s="529"/>
      <c r="H42" s="529"/>
      <c r="I42" s="529"/>
      <c r="J42" s="529"/>
      <c r="K42" s="553"/>
      <c r="L42" s="553"/>
      <c r="M42" s="553"/>
      <c r="N42" s="529"/>
      <c r="O42" s="529"/>
      <c r="P42" s="554"/>
    </row>
    <row r="43" spans="1:16">
      <c r="A43" s="552"/>
      <c r="B43" s="552"/>
      <c r="C43" s="529"/>
      <c r="D43" s="529"/>
      <c r="E43" s="529"/>
      <c r="F43" s="529"/>
      <c r="G43" s="529"/>
      <c r="H43" s="529"/>
      <c r="I43" s="529"/>
      <c r="J43" s="529"/>
      <c r="K43" s="553"/>
      <c r="L43" s="553"/>
      <c r="M43" s="553"/>
      <c r="N43" s="529"/>
      <c r="O43" s="529"/>
      <c r="P43" s="554"/>
    </row>
    <row r="44" spans="1:16">
      <c r="A44" s="552"/>
      <c r="B44" s="552"/>
      <c r="C44" s="529"/>
      <c r="D44" s="529"/>
      <c r="E44" s="529"/>
      <c r="F44" s="529"/>
      <c r="G44" s="529"/>
      <c r="H44" s="529"/>
      <c r="I44" s="529"/>
      <c r="J44" s="529"/>
      <c r="K44" s="553"/>
      <c r="L44" s="553"/>
      <c r="M44" s="553"/>
      <c r="N44" s="529"/>
      <c r="O44" s="529"/>
      <c r="P44" s="554"/>
    </row>
    <row r="45" spans="1:16">
      <c r="A45" s="552"/>
      <c r="B45" s="552"/>
      <c r="C45" s="529"/>
      <c r="D45" s="529"/>
      <c r="E45" s="529"/>
      <c r="F45" s="529"/>
      <c r="G45" s="529"/>
      <c r="H45" s="529"/>
      <c r="I45" s="529"/>
      <c r="J45" s="529"/>
      <c r="K45" s="553"/>
      <c r="L45" s="553"/>
      <c r="M45" s="553"/>
      <c r="N45" s="529"/>
      <c r="O45" s="529"/>
      <c r="P45" s="554"/>
    </row>
    <row r="46" spans="1:16">
      <c r="A46" s="552"/>
      <c r="B46" s="552"/>
      <c r="C46" s="529"/>
      <c r="D46" s="529"/>
      <c r="E46" s="529"/>
      <c r="F46" s="529"/>
      <c r="G46" s="555"/>
      <c r="H46" s="555"/>
      <c r="I46" s="555"/>
      <c r="J46" s="555"/>
      <c r="N46" s="529"/>
      <c r="O46" s="529"/>
    </row>
    <row r="47" spans="1:16">
      <c r="A47" s="552"/>
      <c r="B47" s="552"/>
      <c r="C47" s="529"/>
      <c r="D47" s="529"/>
      <c r="E47" s="529"/>
      <c r="F47" s="529"/>
      <c r="G47" s="555"/>
      <c r="H47" s="555"/>
      <c r="I47" s="555"/>
      <c r="J47" s="555"/>
      <c r="N47" s="529"/>
      <c r="O47" s="529"/>
    </row>
    <row r="48" spans="1:16">
      <c r="A48" s="552"/>
      <c r="B48" s="552"/>
      <c r="C48" s="529"/>
      <c r="D48" s="529"/>
      <c r="E48" s="529"/>
      <c r="F48" s="529"/>
      <c r="G48" s="555"/>
      <c r="H48" s="555"/>
      <c r="I48" s="555"/>
      <c r="J48" s="555"/>
      <c r="N48" s="529"/>
      <c r="O48" s="529"/>
    </row>
    <row r="49" spans="1:15">
      <c r="A49" s="552"/>
      <c r="B49" s="552"/>
      <c r="C49" s="529"/>
      <c r="D49" s="529"/>
      <c r="E49" s="529"/>
      <c r="F49" s="529"/>
      <c r="G49" s="555"/>
      <c r="H49" s="555"/>
      <c r="I49" s="555"/>
      <c r="J49" s="555"/>
      <c r="N49" s="529"/>
      <c r="O49" s="529"/>
    </row>
    <row r="50" spans="1:15">
      <c r="A50" s="552"/>
      <c r="B50" s="552"/>
      <c r="C50" s="529"/>
      <c r="D50" s="529"/>
      <c r="E50" s="529"/>
      <c r="F50" s="529"/>
      <c r="G50" s="555"/>
      <c r="H50" s="555"/>
      <c r="I50" s="555"/>
      <c r="J50" s="555"/>
      <c r="N50" s="529"/>
      <c r="O50" s="529"/>
    </row>
    <row r="51" spans="1:15">
      <c r="A51" s="552"/>
      <c r="B51" s="552"/>
      <c r="C51" s="529"/>
      <c r="D51" s="529"/>
      <c r="E51" s="529"/>
      <c r="F51" s="529"/>
      <c r="G51" s="555"/>
      <c r="H51" s="556"/>
      <c r="I51" s="556"/>
      <c r="J51" s="556"/>
      <c r="N51" s="529"/>
      <c r="O51" s="529"/>
    </row>
    <row r="52" spans="1:15">
      <c r="A52" s="552"/>
      <c r="B52" s="552"/>
      <c r="C52" s="529"/>
      <c r="D52" s="529"/>
      <c r="E52" s="529"/>
      <c r="F52" s="529"/>
      <c r="G52" s="555"/>
      <c r="H52" s="556"/>
      <c r="I52" s="556"/>
      <c r="J52" s="556"/>
      <c r="N52" s="529"/>
      <c r="O52" s="529"/>
    </row>
    <row r="53" spans="1:15">
      <c r="A53" s="552"/>
      <c r="B53" s="552"/>
      <c r="C53" s="529"/>
      <c r="D53" s="529"/>
      <c r="E53" s="529"/>
      <c r="F53" s="529"/>
      <c r="G53" s="555"/>
      <c r="H53" s="556"/>
      <c r="I53" s="556"/>
      <c r="J53" s="556"/>
      <c r="N53" s="529"/>
      <c r="O53" s="529"/>
    </row>
    <row r="54" spans="1:15">
      <c r="A54" s="552"/>
      <c r="B54" s="552"/>
      <c r="C54" s="529"/>
      <c r="D54" s="529"/>
      <c r="E54" s="529"/>
      <c r="F54" s="529"/>
      <c r="G54" s="555"/>
      <c r="H54" s="556"/>
      <c r="I54" s="556"/>
      <c r="J54" s="556"/>
      <c r="N54" s="529"/>
      <c r="O54" s="529"/>
    </row>
    <row r="55" spans="1:15">
      <c r="A55" s="552"/>
      <c r="B55" s="552"/>
      <c r="C55" s="529"/>
      <c r="D55" s="529"/>
      <c r="E55" s="529"/>
      <c r="F55" s="529"/>
      <c r="G55" s="555"/>
      <c r="H55" s="556"/>
      <c r="I55" s="556"/>
      <c r="J55" s="556"/>
      <c r="N55" s="529"/>
      <c r="O55" s="529"/>
    </row>
    <row r="56" spans="1:15">
      <c r="A56" s="552"/>
      <c r="B56" s="552"/>
      <c r="C56" s="529"/>
      <c r="D56" s="529"/>
      <c r="E56" s="529"/>
      <c r="F56" s="529"/>
      <c r="G56" s="555"/>
      <c r="H56" s="556"/>
      <c r="I56" s="556"/>
      <c r="J56" s="556"/>
    </row>
    <row r="57" spans="1:15">
      <c r="A57" s="552"/>
      <c r="B57" s="552"/>
      <c r="C57" s="529"/>
      <c r="D57" s="529"/>
      <c r="E57" s="529"/>
      <c r="F57" s="529"/>
      <c r="G57" s="555"/>
      <c r="H57" s="556"/>
      <c r="I57" s="556"/>
      <c r="J57" s="556"/>
    </row>
    <row r="58" spans="1:15">
      <c r="A58" s="552"/>
      <c r="B58" s="552"/>
      <c r="C58" s="529"/>
      <c r="D58" s="529"/>
      <c r="E58" s="529"/>
      <c r="F58" s="529"/>
      <c r="G58" s="555"/>
      <c r="H58" s="556"/>
      <c r="I58" s="556"/>
      <c r="J58" s="556"/>
    </row>
    <row r="59" spans="1:15">
      <c r="A59" s="552"/>
      <c r="B59" s="552"/>
      <c r="C59" s="529"/>
      <c r="D59" s="529"/>
      <c r="E59" s="529"/>
      <c r="F59" s="529"/>
      <c r="G59" s="555"/>
      <c r="H59" s="556"/>
      <c r="I59" s="556"/>
      <c r="J59" s="556"/>
    </row>
    <row r="60" spans="1:15">
      <c r="A60" s="552"/>
      <c r="B60" s="552"/>
      <c r="C60" s="529"/>
      <c r="D60" s="529"/>
      <c r="E60" s="529"/>
      <c r="F60" s="529"/>
      <c r="G60" s="555"/>
      <c r="H60" s="556"/>
      <c r="I60" s="556"/>
      <c r="J60" s="556"/>
    </row>
    <row r="61" spans="1:15">
      <c r="A61" s="552"/>
      <c r="B61" s="552"/>
      <c r="C61" s="529"/>
      <c r="D61" s="529"/>
      <c r="E61" s="529"/>
      <c r="F61" s="529"/>
      <c r="G61" s="555"/>
      <c r="H61" s="556"/>
      <c r="I61" s="556"/>
      <c r="J61" s="556"/>
    </row>
    <row r="62" spans="1:15">
      <c r="A62" s="552"/>
      <c r="B62" s="552"/>
      <c r="C62" s="529"/>
      <c r="D62" s="529"/>
      <c r="E62" s="529"/>
      <c r="F62" s="529"/>
      <c r="G62" s="555"/>
      <c r="H62" s="556"/>
      <c r="I62" s="556"/>
      <c r="J62" s="556"/>
    </row>
    <row r="63" spans="1:15">
      <c r="A63" s="552"/>
      <c r="B63" s="552"/>
      <c r="C63" s="529"/>
      <c r="D63" s="529"/>
      <c r="E63" s="529"/>
      <c r="F63" s="529"/>
      <c r="G63" s="555"/>
      <c r="H63" s="556"/>
      <c r="I63" s="556"/>
      <c r="J63" s="556"/>
    </row>
    <row r="64" spans="1:15">
      <c r="A64" s="552"/>
      <c r="B64" s="552"/>
      <c r="C64" s="529"/>
      <c r="D64" s="529"/>
      <c r="E64" s="529"/>
      <c r="F64" s="529"/>
      <c r="G64" s="555"/>
      <c r="H64" s="556"/>
      <c r="I64" s="556"/>
      <c r="J64" s="556"/>
    </row>
    <row r="65" spans="1:10">
      <c r="A65" s="552"/>
      <c r="B65" s="552"/>
      <c r="C65" s="529"/>
      <c r="D65" s="529"/>
      <c r="E65" s="529"/>
      <c r="F65" s="529"/>
      <c r="G65" s="555"/>
      <c r="H65" s="556"/>
      <c r="I65" s="556"/>
      <c r="J65" s="556"/>
    </row>
    <row r="66" spans="1:10">
      <c r="A66" s="552"/>
      <c r="B66" s="552"/>
      <c r="C66" s="529"/>
      <c r="D66" s="529"/>
      <c r="E66" s="529"/>
      <c r="F66" s="529"/>
      <c r="G66" s="555"/>
      <c r="H66" s="556"/>
      <c r="I66" s="556"/>
      <c r="J66" s="556"/>
    </row>
    <row r="67" spans="1:10">
      <c r="A67" s="552"/>
      <c r="B67" s="552"/>
      <c r="C67" s="529"/>
      <c r="D67" s="529"/>
      <c r="E67" s="529"/>
      <c r="F67" s="529"/>
      <c r="G67" s="555"/>
      <c r="H67" s="556"/>
      <c r="I67" s="556"/>
      <c r="J67" s="556"/>
    </row>
    <row r="68" spans="1:10">
      <c r="A68" s="552"/>
      <c r="B68" s="552"/>
      <c r="C68" s="529"/>
      <c r="D68" s="529"/>
      <c r="E68" s="529"/>
      <c r="F68" s="529"/>
      <c r="G68" s="555"/>
      <c r="H68" s="556"/>
      <c r="I68" s="556"/>
      <c r="J68" s="556"/>
    </row>
    <row r="69" spans="1:10">
      <c r="A69" s="552"/>
      <c r="B69" s="552"/>
      <c r="C69" s="555"/>
      <c r="D69" s="555"/>
      <c r="E69" s="555"/>
      <c r="F69" s="555"/>
      <c r="G69" s="555"/>
      <c r="H69" s="556"/>
      <c r="I69" s="556"/>
      <c r="J69" s="556"/>
    </row>
    <row r="70" spans="1:10">
      <c r="A70" s="552"/>
      <c r="B70" s="552"/>
      <c r="C70" s="555"/>
      <c r="D70" s="555"/>
      <c r="E70" s="555"/>
      <c r="F70" s="555"/>
      <c r="G70" s="555"/>
      <c r="H70" s="556"/>
      <c r="I70" s="556"/>
      <c r="J70" s="556"/>
    </row>
    <row r="71" spans="1:10">
      <c r="A71" s="552"/>
      <c r="B71" s="552"/>
      <c r="C71" s="555"/>
      <c r="D71" s="555"/>
      <c r="E71" s="555"/>
      <c r="F71" s="555"/>
      <c r="G71" s="555"/>
      <c r="H71" s="556"/>
      <c r="I71" s="556"/>
      <c r="J71" s="556"/>
    </row>
    <row r="72" spans="1:10">
      <c r="A72" s="552"/>
      <c r="B72" s="552"/>
      <c r="C72" s="555"/>
      <c r="D72" s="555"/>
      <c r="E72" s="555"/>
      <c r="F72" s="555"/>
      <c r="G72" s="555"/>
      <c r="H72" s="556"/>
      <c r="I72" s="556"/>
      <c r="J72" s="556"/>
    </row>
    <row r="73" spans="1:10">
      <c r="A73" s="552"/>
      <c r="B73" s="552"/>
      <c r="C73" s="555"/>
      <c r="D73" s="555"/>
      <c r="E73" s="555"/>
      <c r="F73" s="555"/>
      <c r="G73" s="555"/>
      <c r="H73" s="556"/>
      <c r="I73" s="556"/>
      <c r="J73" s="556"/>
    </row>
    <row r="74" spans="1:10">
      <c r="A74" s="552"/>
      <c r="B74" s="552"/>
      <c r="C74" s="555"/>
      <c r="D74" s="555"/>
      <c r="E74" s="555"/>
      <c r="F74" s="555"/>
      <c r="G74" s="555"/>
      <c r="H74" s="556"/>
      <c r="I74" s="556"/>
      <c r="J74" s="556"/>
    </row>
    <row r="75" spans="1:10">
      <c r="A75" s="552"/>
      <c r="B75" s="552"/>
      <c r="C75" s="555"/>
      <c r="D75" s="555"/>
      <c r="E75" s="555"/>
      <c r="F75" s="555"/>
      <c r="G75" s="555"/>
      <c r="H75" s="556"/>
      <c r="I75" s="556"/>
      <c r="J75" s="556"/>
    </row>
    <row r="76" spans="1:10">
      <c r="A76" s="552"/>
      <c r="B76" s="552"/>
      <c r="C76" s="555"/>
      <c r="D76" s="555"/>
      <c r="E76" s="555"/>
      <c r="F76" s="555"/>
      <c r="G76" s="555"/>
      <c r="H76" s="556"/>
      <c r="I76" s="556"/>
      <c r="J76" s="556"/>
    </row>
    <row r="77" spans="1:10">
      <c r="A77" s="552"/>
      <c r="B77" s="552"/>
      <c r="C77" s="555"/>
      <c r="D77" s="555"/>
      <c r="E77" s="555"/>
      <c r="F77" s="555"/>
      <c r="G77" s="555"/>
      <c r="H77" s="556"/>
      <c r="I77" s="556"/>
      <c r="J77" s="556"/>
    </row>
    <row r="78" spans="1:10">
      <c r="A78" s="552"/>
      <c r="B78" s="552"/>
      <c r="C78" s="555"/>
      <c r="D78" s="555"/>
      <c r="E78" s="555"/>
      <c r="F78" s="555"/>
      <c r="G78" s="555"/>
      <c r="H78" s="556"/>
      <c r="I78" s="556"/>
      <c r="J78" s="556"/>
    </row>
    <row r="79" spans="1:10">
      <c r="A79" s="552"/>
      <c r="B79" s="552"/>
      <c r="C79" s="555"/>
      <c r="D79" s="555"/>
      <c r="E79" s="555"/>
      <c r="F79" s="555"/>
      <c r="G79" s="555"/>
      <c r="H79" s="556"/>
      <c r="I79" s="556"/>
      <c r="J79" s="556"/>
    </row>
    <row r="80" spans="1:10">
      <c r="A80" s="552"/>
      <c r="B80" s="552"/>
      <c r="C80" s="555"/>
      <c r="D80" s="555"/>
      <c r="E80" s="555"/>
      <c r="F80" s="555"/>
      <c r="G80" s="555"/>
      <c r="H80" s="556"/>
      <c r="I80" s="556"/>
      <c r="J80" s="556"/>
    </row>
    <row r="81" spans="1:10" s="490" customFormat="1" ht="13.8">
      <c r="A81" s="552"/>
      <c r="B81" s="552"/>
      <c r="C81" s="555"/>
      <c r="D81" s="555"/>
      <c r="E81" s="555"/>
      <c r="F81" s="555"/>
      <c r="G81" s="555"/>
      <c r="H81" s="556"/>
      <c r="I81" s="556"/>
      <c r="J81" s="556"/>
    </row>
    <row r="82" spans="1:10" s="490" customFormat="1" ht="13.8">
      <c r="A82" s="552"/>
      <c r="B82" s="552"/>
      <c r="C82" s="555"/>
      <c r="D82" s="555"/>
      <c r="E82" s="555"/>
      <c r="F82" s="555"/>
      <c r="G82" s="555"/>
      <c r="H82" s="556"/>
      <c r="I82" s="556"/>
      <c r="J82" s="556"/>
    </row>
    <row r="83" spans="1:10" s="490" customFormat="1" ht="13.8">
      <c r="A83" s="552"/>
      <c r="B83" s="552"/>
      <c r="C83" s="555"/>
      <c r="D83" s="555"/>
      <c r="E83" s="555"/>
      <c r="F83" s="555"/>
      <c r="G83" s="555"/>
      <c r="H83" s="556"/>
      <c r="I83" s="556"/>
      <c r="J83" s="556"/>
    </row>
    <row r="84" spans="1:10" s="490" customFormat="1" ht="13.8">
      <c r="A84" s="552"/>
      <c r="B84" s="552"/>
      <c r="C84" s="555"/>
      <c r="D84" s="555"/>
      <c r="E84" s="555"/>
      <c r="F84" s="555"/>
      <c r="G84" s="555"/>
      <c r="H84" s="556"/>
      <c r="I84" s="556"/>
      <c r="J84" s="556"/>
    </row>
    <row r="85" spans="1:10" s="490" customFormat="1" ht="13.8">
      <c r="A85" s="552"/>
      <c r="B85" s="552"/>
      <c r="C85" s="555"/>
      <c r="D85" s="555"/>
      <c r="E85" s="555"/>
      <c r="F85" s="555"/>
      <c r="G85" s="555"/>
      <c r="H85" s="556"/>
      <c r="I85" s="556"/>
      <c r="J85" s="556"/>
    </row>
    <row r="86" spans="1:10" s="490" customFormat="1" ht="13.8">
      <c r="A86" s="552"/>
      <c r="B86" s="552"/>
      <c r="C86" s="555"/>
      <c r="D86" s="555"/>
      <c r="E86" s="555"/>
      <c r="F86" s="555"/>
      <c r="G86" s="555"/>
      <c r="H86" s="556"/>
      <c r="I86" s="556"/>
      <c r="J86" s="556"/>
    </row>
    <row r="87" spans="1:10" s="490" customFormat="1" ht="13.8">
      <c r="A87" s="552"/>
      <c r="B87" s="552"/>
      <c r="C87" s="555"/>
      <c r="D87" s="555"/>
      <c r="E87" s="555"/>
      <c r="F87" s="555"/>
      <c r="G87" s="555"/>
      <c r="H87" s="556"/>
      <c r="I87" s="556"/>
      <c r="J87" s="556"/>
    </row>
    <row r="88" spans="1:10" s="490" customFormat="1" ht="13.8">
      <c r="A88" s="552"/>
      <c r="B88" s="552"/>
      <c r="C88" s="555"/>
      <c r="D88" s="555"/>
      <c r="E88" s="555"/>
      <c r="F88" s="555"/>
      <c r="G88" s="555"/>
      <c r="H88" s="556"/>
      <c r="I88" s="556"/>
      <c r="J88" s="556"/>
    </row>
    <row r="89" spans="1:10" s="490" customFormat="1" ht="13.8">
      <c r="A89" s="552"/>
      <c r="B89" s="552"/>
      <c r="C89" s="555"/>
      <c r="D89" s="555"/>
      <c r="E89" s="555"/>
      <c r="F89" s="555"/>
      <c r="G89" s="555"/>
      <c r="H89" s="556"/>
      <c r="I89" s="556"/>
      <c r="J89" s="556"/>
    </row>
    <row r="90" spans="1:10" s="490" customFormat="1" ht="13.8">
      <c r="A90" s="552"/>
      <c r="B90" s="552"/>
      <c r="C90" s="555"/>
      <c r="D90" s="555"/>
      <c r="E90" s="555"/>
      <c r="F90" s="555"/>
      <c r="G90" s="555"/>
      <c r="H90" s="556"/>
      <c r="I90" s="556"/>
      <c r="J90" s="556"/>
    </row>
    <row r="91" spans="1:10" s="490" customFormat="1" ht="13.8">
      <c r="A91" s="552"/>
      <c r="B91" s="552"/>
      <c r="C91" s="555"/>
      <c r="D91" s="555"/>
      <c r="E91" s="555"/>
      <c r="F91" s="555"/>
      <c r="G91" s="555"/>
      <c r="H91" s="556"/>
      <c r="I91" s="556"/>
      <c r="J91" s="556"/>
    </row>
    <row r="92" spans="1:10" s="490" customFormat="1" ht="13.8">
      <c r="A92" s="552"/>
      <c r="B92" s="552"/>
      <c r="C92" s="555"/>
      <c r="D92" s="555"/>
      <c r="E92" s="555"/>
      <c r="F92" s="555"/>
      <c r="G92" s="555"/>
      <c r="H92" s="556"/>
      <c r="I92" s="556"/>
      <c r="J92" s="556"/>
    </row>
    <row r="93" spans="1:10" s="490" customFormat="1" ht="13.8">
      <c r="A93" s="552"/>
      <c r="B93" s="552"/>
      <c r="C93" s="555"/>
      <c r="D93" s="555"/>
      <c r="E93" s="555"/>
      <c r="F93" s="555"/>
      <c r="G93" s="555"/>
      <c r="H93" s="556"/>
      <c r="I93" s="556"/>
      <c r="J93" s="556"/>
    </row>
    <row r="94" spans="1:10" s="490" customFormat="1" ht="13.8">
      <c r="A94" s="552"/>
      <c r="B94" s="552"/>
      <c r="C94" s="555"/>
      <c r="D94" s="555"/>
      <c r="E94" s="555"/>
      <c r="F94" s="555"/>
      <c r="G94" s="555"/>
      <c r="H94" s="556"/>
      <c r="I94" s="556"/>
      <c r="J94" s="556"/>
    </row>
    <row r="95" spans="1:10" s="490" customFormat="1" ht="13.8">
      <c r="A95" s="552"/>
      <c r="B95" s="552"/>
      <c r="C95" s="555"/>
      <c r="D95" s="555"/>
      <c r="E95" s="555"/>
      <c r="F95" s="555"/>
      <c r="G95" s="555"/>
      <c r="H95" s="556"/>
      <c r="I95" s="556"/>
      <c r="J95" s="556"/>
    </row>
    <row r="96" spans="1:10" s="490" customFormat="1" ht="13.8">
      <c r="A96" s="552"/>
      <c r="B96" s="552"/>
      <c r="C96" s="555"/>
      <c r="D96" s="555"/>
      <c r="E96" s="555"/>
      <c r="F96" s="555"/>
      <c r="G96" s="555"/>
      <c r="H96" s="556"/>
      <c r="I96" s="556"/>
      <c r="J96" s="556"/>
    </row>
    <row r="97" spans="1:10" s="490" customFormat="1" ht="13.8">
      <c r="A97" s="552"/>
      <c r="B97" s="552"/>
      <c r="C97" s="555"/>
      <c r="D97" s="555"/>
      <c r="E97" s="555"/>
      <c r="F97" s="555"/>
      <c r="G97" s="555"/>
      <c r="H97" s="556"/>
      <c r="I97" s="556"/>
      <c r="J97" s="556"/>
    </row>
    <row r="98" spans="1:10" s="490" customFormat="1" ht="13.8">
      <c r="A98" s="552"/>
      <c r="B98" s="552"/>
      <c r="C98" s="555"/>
      <c r="D98" s="555"/>
      <c r="E98" s="555"/>
      <c r="F98" s="555"/>
      <c r="G98" s="555"/>
      <c r="H98" s="556"/>
      <c r="I98" s="556"/>
      <c r="J98" s="556"/>
    </row>
    <row r="99" spans="1:10" s="490" customFormat="1" ht="13.8">
      <c r="A99" s="552"/>
      <c r="B99" s="552"/>
      <c r="C99" s="555"/>
      <c r="D99" s="555"/>
      <c r="E99" s="555"/>
      <c r="F99" s="555"/>
      <c r="G99" s="555"/>
      <c r="H99" s="556"/>
      <c r="I99" s="556"/>
      <c r="J99" s="556"/>
    </row>
    <row r="100" spans="1:10" s="490" customFormat="1" ht="13.8">
      <c r="A100" s="552"/>
      <c r="B100" s="552"/>
      <c r="C100" s="555"/>
      <c r="D100" s="555"/>
      <c r="E100" s="555"/>
      <c r="F100" s="555"/>
      <c r="G100" s="555"/>
      <c r="H100" s="556"/>
      <c r="I100" s="556"/>
      <c r="J100" s="556"/>
    </row>
    <row r="101" spans="1:10" s="490" customFormat="1" ht="13.8">
      <c r="A101" s="552"/>
      <c r="B101" s="552"/>
      <c r="C101" s="555"/>
      <c r="D101" s="555"/>
      <c r="E101" s="555"/>
      <c r="F101" s="555"/>
      <c r="G101" s="555"/>
      <c r="H101" s="556"/>
      <c r="I101" s="556"/>
      <c r="J101" s="556"/>
    </row>
    <row r="102" spans="1:10" s="490" customFormat="1" ht="13.8">
      <c r="A102" s="552"/>
      <c r="B102" s="552"/>
      <c r="C102" s="555"/>
      <c r="D102" s="555"/>
      <c r="E102" s="555"/>
      <c r="F102" s="555"/>
      <c r="G102" s="555"/>
      <c r="H102" s="556"/>
      <c r="I102" s="556"/>
      <c r="J102" s="556"/>
    </row>
    <row r="103" spans="1:10" s="490" customFormat="1" ht="13.8">
      <c r="A103" s="552"/>
      <c r="B103" s="552"/>
      <c r="C103" s="555"/>
      <c r="D103" s="555"/>
      <c r="E103" s="555"/>
      <c r="F103" s="555"/>
      <c r="G103" s="555"/>
      <c r="H103" s="556"/>
      <c r="I103" s="556"/>
      <c r="J103" s="556"/>
    </row>
    <row r="104" spans="1:10" s="490" customFormat="1" ht="13.8">
      <c r="A104" s="552"/>
      <c r="B104" s="552"/>
      <c r="C104" s="555"/>
      <c r="D104" s="555"/>
      <c r="E104" s="555"/>
      <c r="F104" s="555"/>
      <c r="G104" s="555"/>
      <c r="H104" s="556"/>
      <c r="I104" s="556"/>
      <c r="J104" s="556"/>
    </row>
    <row r="105" spans="1:10" s="490" customFormat="1" ht="13.8">
      <c r="A105" s="552"/>
      <c r="B105" s="552"/>
      <c r="C105" s="555"/>
      <c r="D105" s="555"/>
      <c r="E105" s="555"/>
      <c r="F105" s="555"/>
      <c r="G105" s="555"/>
      <c r="H105" s="556"/>
      <c r="I105" s="556"/>
      <c r="J105" s="556"/>
    </row>
    <row r="106" spans="1:10" s="490" customFormat="1" ht="13.8">
      <c r="A106" s="552"/>
      <c r="B106" s="552"/>
      <c r="C106" s="555"/>
      <c r="D106" s="555"/>
      <c r="E106" s="555"/>
      <c r="F106" s="555"/>
      <c r="G106" s="555"/>
      <c r="H106" s="556"/>
      <c r="I106" s="556"/>
      <c r="J106" s="556"/>
    </row>
    <row r="107" spans="1:10" s="490" customFormat="1" ht="13.8">
      <c r="A107" s="552"/>
      <c r="B107" s="552"/>
      <c r="C107" s="555"/>
      <c r="D107" s="555"/>
      <c r="E107" s="555"/>
      <c r="F107" s="555"/>
      <c r="G107" s="555"/>
      <c r="H107" s="556"/>
      <c r="I107" s="556"/>
      <c r="J107" s="556"/>
    </row>
    <row r="108" spans="1:10" s="490" customFormat="1" ht="13.8">
      <c r="A108" s="552"/>
      <c r="B108" s="552"/>
      <c r="C108" s="555"/>
      <c r="D108" s="555"/>
      <c r="E108" s="555"/>
      <c r="F108" s="555"/>
      <c r="G108" s="555"/>
      <c r="H108" s="556"/>
      <c r="I108" s="556"/>
      <c r="J108" s="556"/>
    </row>
    <row r="109" spans="1:10" s="490" customFormat="1" ht="13.8">
      <c r="A109" s="552"/>
      <c r="B109" s="552"/>
      <c r="C109" s="555"/>
      <c r="D109" s="555"/>
      <c r="E109" s="555"/>
      <c r="F109" s="555"/>
      <c r="G109" s="555"/>
      <c r="H109" s="556"/>
      <c r="I109" s="556"/>
      <c r="J109" s="556"/>
    </row>
    <row r="110" spans="1:10" s="490" customFormat="1" ht="13.8">
      <c r="A110" s="552"/>
      <c r="B110" s="552"/>
      <c r="C110" s="555"/>
      <c r="D110" s="555"/>
      <c r="E110" s="555"/>
      <c r="F110" s="555"/>
      <c r="G110" s="555"/>
      <c r="H110" s="556"/>
      <c r="I110" s="556"/>
      <c r="J110" s="556"/>
    </row>
    <row r="111" spans="1:10" s="490" customFormat="1" ht="13.8">
      <c r="A111" s="552"/>
      <c r="B111" s="552"/>
      <c r="C111" s="555"/>
      <c r="D111" s="555"/>
      <c r="E111" s="555"/>
      <c r="F111" s="555"/>
      <c r="G111" s="555"/>
      <c r="H111" s="556"/>
      <c r="I111" s="556"/>
      <c r="J111" s="556"/>
    </row>
    <row r="112" spans="1:10" s="490" customFormat="1" ht="13.8">
      <c r="A112" s="552"/>
      <c r="B112" s="552"/>
      <c r="C112" s="555"/>
      <c r="D112" s="555"/>
      <c r="E112" s="555"/>
      <c r="F112" s="555"/>
      <c r="G112" s="555"/>
      <c r="H112" s="556"/>
      <c r="I112" s="556"/>
      <c r="J112" s="556"/>
    </row>
    <row r="113" spans="1:10" s="490" customFormat="1" ht="13.8">
      <c r="A113" s="552"/>
      <c r="B113" s="552"/>
      <c r="C113" s="555"/>
      <c r="D113" s="555"/>
      <c r="E113" s="555"/>
      <c r="F113" s="555"/>
      <c r="G113" s="555"/>
      <c r="H113" s="556"/>
      <c r="I113" s="556"/>
      <c r="J113" s="556"/>
    </row>
    <row r="114" spans="1:10" s="490" customFormat="1" ht="13.2">
      <c r="C114" s="557"/>
      <c r="D114" s="557"/>
      <c r="E114" s="557"/>
      <c r="F114" s="557"/>
      <c r="G114" s="557"/>
      <c r="H114" s="558"/>
      <c r="I114" s="558"/>
      <c r="J114" s="558"/>
    </row>
    <row r="115" spans="1:10" s="490" customFormat="1" ht="13.2">
      <c r="C115" s="557"/>
      <c r="D115" s="557"/>
      <c r="E115" s="557"/>
      <c r="F115" s="557"/>
      <c r="G115" s="557"/>
      <c r="H115" s="558"/>
      <c r="I115" s="558"/>
      <c r="J115" s="558"/>
    </row>
    <row r="116" spans="1:10" s="490" customFormat="1" ht="13.2">
      <c r="C116" s="557"/>
      <c r="D116" s="557"/>
      <c r="E116" s="557"/>
      <c r="F116" s="557"/>
      <c r="G116" s="557"/>
      <c r="H116" s="558"/>
      <c r="I116" s="558"/>
      <c r="J116" s="558"/>
    </row>
    <row r="117" spans="1:10" s="490" customFormat="1" ht="13.2">
      <c r="C117" s="557"/>
      <c r="D117" s="557"/>
      <c r="E117" s="557"/>
      <c r="F117" s="557"/>
      <c r="G117" s="557"/>
      <c r="H117" s="558"/>
      <c r="I117" s="558"/>
      <c r="J117" s="558"/>
    </row>
    <row r="118" spans="1:10" s="490" customFormat="1" ht="13.2">
      <c r="C118" s="557"/>
      <c r="D118" s="557"/>
      <c r="E118" s="557"/>
      <c r="F118" s="557"/>
      <c r="G118" s="557"/>
      <c r="H118" s="558"/>
      <c r="I118" s="558"/>
      <c r="J118" s="558"/>
    </row>
    <row r="119" spans="1:10" s="490" customFormat="1" ht="13.2">
      <c r="C119" s="557"/>
      <c r="D119" s="557"/>
      <c r="E119" s="557"/>
      <c r="F119" s="557"/>
      <c r="G119" s="557"/>
      <c r="H119" s="558"/>
      <c r="I119" s="558"/>
      <c r="J119" s="558"/>
    </row>
    <row r="120" spans="1:10" s="490" customFormat="1" ht="13.2">
      <c r="C120" s="557"/>
      <c r="D120" s="557"/>
      <c r="E120" s="557"/>
      <c r="F120" s="557"/>
      <c r="G120" s="557"/>
      <c r="H120" s="558"/>
      <c r="I120" s="558"/>
      <c r="J120" s="558"/>
    </row>
    <row r="121" spans="1:10" s="490" customFormat="1" ht="13.2">
      <c r="C121" s="557"/>
      <c r="D121" s="557"/>
      <c r="E121" s="557"/>
      <c r="F121" s="557"/>
      <c r="G121" s="557"/>
      <c r="H121" s="558"/>
      <c r="I121" s="558"/>
      <c r="J121" s="558"/>
    </row>
    <row r="122" spans="1:10" s="490" customFormat="1" ht="13.2">
      <c r="C122" s="557"/>
      <c r="D122" s="557"/>
      <c r="E122" s="557"/>
      <c r="F122" s="557"/>
      <c r="G122" s="557"/>
      <c r="H122" s="558"/>
      <c r="I122" s="558"/>
      <c r="J122" s="558"/>
    </row>
    <row r="123" spans="1:10" s="490" customFormat="1" ht="13.2">
      <c r="C123" s="557"/>
      <c r="D123" s="557"/>
      <c r="E123" s="557"/>
      <c r="F123" s="557"/>
      <c r="G123" s="557"/>
      <c r="H123" s="558"/>
      <c r="I123" s="558"/>
      <c r="J123" s="558"/>
    </row>
    <row r="124" spans="1:10" s="490" customFormat="1" ht="13.2">
      <c r="C124" s="557"/>
      <c r="D124" s="557"/>
      <c r="E124" s="557"/>
      <c r="F124" s="557"/>
      <c r="G124" s="557"/>
      <c r="H124" s="558"/>
      <c r="I124" s="558"/>
      <c r="J124" s="558"/>
    </row>
    <row r="125" spans="1:10" s="490" customFormat="1" ht="13.2">
      <c r="C125" s="557"/>
      <c r="D125" s="557"/>
      <c r="E125" s="557"/>
      <c r="F125" s="557"/>
      <c r="G125" s="557"/>
      <c r="H125" s="558"/>
      <c r="I125" s="558"/>
      <c r="J125" s="558"/>
    </row>
    <row r="126" spans="1:10" s="490" customFormat="1" ht="13.2">
      <c r="C126" s="557"/>
      <c r="D126" s="557"/>
      <c r="E126" s="557"/>
      <c r="F126" s="557"/>
      <c r="G126" s="557"/>
      <c r="H126" s="558"/>
      <c r="I126" s="558"/>
      <c r="J126" s="558"/>
    </row>
    <row r="127" spans="1:10" s="490" customFormat="1" ht="13.2">
      <c r="C127" s="557"/>
      <c r="D127" s="557"/>
      <c r="E127" s="557"/>
      <c r="F127" s="557"/>
      <c r="G127" s="557"/>
      <c r="H127" s="558"/>
      <c r="I127" s="558"/>
      <c r="J127" s="558"/>
    </row>
    <row r="128" spans="1:10" s="490" customFormat="1" ht="13.2">
      <c r="C128" s="557"/>
      <c r="D128" s="557"/>
      <c r="E128" s="557"/>
      <c r="F128" s="557"/>
      <c r="G128" s="557"/>
      <c r="H128" s="558"/>
      <c r="I128" s="558"/>
      <c r="J128" s="558"/>
    </row>
    <row r="129" spans="3:10" s="490" customFormat="1" ht="13.2">
      <c r="C129" s="557"/>
      <c r="D129" s="557"/>
      <c r="E129" s="557"/>
      <c r="F129" s="557"/>
      <c r="G129" s="557"/>
      <c r="H129" s="558"/>
      <c r="I129" s="558"/>
      <c r="J129" s="558"/>
    </row>
    <row r="130" spans="3:10" s="490" customFormat="1" ht="13.2">
      <c r="C130" s="557"/>
      <c r="D130" s="557"/>
      <c r="E130" s="557"/>
      <c r="F130" s="557"/>
      <c r="G130" s="557"/>
      <c r="H130" s="558"/>
      <c r="I130" s="558"/>
      <c r="J130" s="558"/>
    </row>
    <row r="131" spans="3:10" s="490" customFormat="1" ht="13.2">
      <c r="C131" s="557"/>
      <c r="D131" s="557"/>
      <c r="E131" s="557"/>
      <c r="F131" s="557"/>
      <c r="G131" s="557"/>
      <c r="H131" s="558"/>
      <c r="I131" s="558"/>
      <c r="J131" s="558"/>
    </row>
    <row r="132" spans="3:10" s="490" customFormat="1" ht="13.2">
      <c r="C132" s="557"/>
      <c r="D132" s="557"/>
      <c r="E132" s="557"/>
      <c r="F132" s="557"/>
      <c r="G132" s="557"/>
      <c r="H132" s="558"/>
      <c r="I132" s="558"/>
      <c r="J132" s="558"/>
    </row>
    <row r="133" spans="3:10" s="490" customFormat="1" ht="13.2">
      <c r="C133" s="557"/>
      <c r="D133" s="557"/>
      <c r="E133" s="557"/>
      <c r="F133" s="557"/>
      <c r="G133" s="557"/>
      <c r="H133" s="558"/>
      <c r="I133" s="558"/>
      <c r="J133" s="558"/>
    </row>
    <row r="134" spans="3:10" s="490" customFormat="1" ht="13.2">
      <c r="C134" s="557"/>
      <c r="D134" s="557"/>
      <c r="E134" s="557"/>
      <c r="F134" s="557"/>
      <c r="G134" s="557"/>
      <c r="H134" s="558"/>
      <c r="I134" s="558"/>
      <c r="J134" s="558"/>
    </row>
    <row r="135" spans="3:10" s="490" customFormat="1" ht="13.2">
      <c r="C135" s="557"/>
      <c r="D135" s="557"/>
      <c r="E135" s="557"/>
      <c r="F135" s="557"/>
      <c r="G135" s="557"/>
      <c r="H135" s="558"/>
      <c r="I135" s="558"/>
      <c r="J135" s="558"/>
    </row>
    <row r="136" spans="3:10" s="490" customFormat="1" ht="13.2">
      <c r="C136" s="557"/>
      <c r="D136" s="557"/>
      <c r="E136" s="557"/>
      <c r="F136" s="557"/>
      <c r="G136" s="557"/>
      <c r="H136" s="558"/>
      <c r="I136" s="558"/>
      <c r="J136" s="558"/>
    </row>
    <row r="137" spans="3:10" s="490" customFormat="1" ht="13.2">
      <c r="C137" s="557"/>
      <c r="D137" s="557"/>
      <c r="E137" s="557"/>
      <c r="F137" s="557"/>
      <c r="G137" s="557"/>
      <c r="H137" s="558"/>
      <c r="I137" s="558"/>
      <c r="J137" s="558"/>
    </row>
    <row r="138" spans="3:10" s="490" customFormat="1" ht="13.2">
      <c r="C138" s="557"/>
      <c r="D138" s="557"/>
      <c r="E138" s="557"/>
      <c r="F138" s="557"/>
      <c r="G138" s="557"/>
      <c r="H138" s="558"/>
      <c r="I138" s="558"/>
      <c r="J138" s="558"/>
    </row>
    <row r="139" spans="3:10" s="490" customFormat="1" ht="13.2">
      <c r="C139" s="557"/>
      <c r="D139" s="557"/>
      <c r="E139" s="557"/>
      <c r="F139" s="557"/>
      <c r="G139" s="557"/>
      <c r="H139" s="558"/>
      <c r="I139" s="558"/>
      <c r="J139" s="558"/>
    </row>
    <row r="140" spans="3:10" s="490" customFormat="1" ht="13.2">
      <c r="C140" s="557"/>
      <c r="D140" s="557"/>
      <c r="E140" s="557"/>
      <c r="F140" s="557"/>
      <c r="G140" s="557"/>
      <c r="H140" s="558"/>
      <c r="I140" s="558"/>
      <c r="J140" s="558"/>
    </row>
    <row r="141" spans="3:10" s="490" customFormat="1" ht="13.2">
      <c r="C141" s="557"/>
      <c r="D141" s="557"/>
      <c r="E141" s="557"/>
      <c r="F141" s="557"/>
      <c r="G141" s="557"/>
      <c r="H141" s="558"/>
      <c r="I141" s="558"/>
      <c r="J141" s="558"/>
    </row>
    <row r="142" spans="3:10" s="490" customFormat="1" ht="13.2">
      <c r="C142" s="557"/>
      <c r="D142" s="557"/>
      <c r="E142" s="557"/>
      <c r="F142" s="557"/>
      <c r="G142" s="557"/>
      <c r="H142" s="558"/>
      <c r="I142" s="558"/>
      <c r="J142" s="558"/>
    </row>
    <row r="143" spans="3:10" s="490" customFormat="1" ht="13.2">
      <c r="C143" s="557"/>
      <c r="D143" s="557"/>
      <c r="E143" s="557"/>
      <c r="F143" s="557"/>
      <c r="G143" s="557"/>
      <c r="H143" s="558"/>
      <c r="I143" s="558"/>
      <c r="J143" s="558"/>
    </row>
    <row r="144" spans="3:10" s="490" customFormat="1" ht="13.2">
      <c r="C144" s="557"/>
      <c r="D144" s="557"/>
      <c r="E144" s="557"/>
      <c r="F144" s="557"/>
      <c r="G144" s="557"/>
      <c r="H144" s="558"/>
      <c r="I144" s="558"/>
      <c r="J144" s="558"/>
    </row>
    <row r="145" spans="3:10" s="490" customFormat="1" ht="13.2">
      <c r="C145" s="557"/>
      <c r="D145" s="557"/>
      <c r="E145" s="557"/>
      <c r="F145" s="557"/>
      <c r="G145" s="557"/>
      <c r="H145" s="558"/>
      <c r="I145" s="558"/>
      <c r="J145" s="558"/>
    </row>
    <row r="146" spans="3:10" s="490" customFormat="1" ht="13.2">
      <c r="C146" s="557"/>
      <c r="D146" s="557"/>
      <c r="E146" s="557"/>
      <c r="F146" s="557"/>
      <c r="G146" s="557"/>
      <c r="H146" s="558"/>
      <c r="I146" s="558"/>
      <c r="J146" s="558"/>
    </row>
    <row r="147" spans="3:10" s="490" customFormat="1" ht="13.2">
      <c r="C147" s="557"/>
      <c r="D147" s="557"/>
      <c r="E147" s="557"/>
      <c r="F147" s="557"/>
      <c r="G147" s="557"/>
      <c r="H147" s="558"/>
      <c r="I147" s="558"/>
      <c r="J147" s="558"/>
    </row>
    <row r="148" spans="3:10" s="490" customFormat="1" ht="13.2">
      <c r="C148" s="557"/>
      <c r="D148" s="557"/>
      <c r="E148" s="557"/>
      <c r="F148" s="557"/>
      <c r="G148" s="557"/>
      <c r="H148" s="558"/>
      <c r="I148" s="558"/>
      <c r="J148" s="558"/>
    </row>
    <row r="149" spans="3:10" s="490" customFormat="1" ht="13.2">
      <c r="C149" s="557"/>
      <c r="D149" s="557"/>
      <c r="E149" s="557"/>
      <c r="F149" s="557"/>
      <c r="G149" s="557"/>
      <c r="H149" s="558"/>
      <c r="I149" s="558"/>
      <c r="J149" s="558"/>
    </row>
    <row r="150" spans="3:10" s="490" customFormat="1" ht="13.2">
      <c r="C150" s="557"/>
      <c r="D150" s="557"/>
      <c r="E150" s="557"/>
      <c r="F150" s="557"/>
      <c r="G150" s="557"/>
      <c r="H150" s="558"/>
      <c r="I150" s="558"/>
      <c r="J150" s="558"/>
    </row>
    <row r="151" spans="3:10" s="490" customFormat="1" ht="13.2">
      <c r="C151" s="557"/>
      <c r="D151" s="557"/>
      <c r="E151" s="557"/>
      <c r="F151" s="557"/>
      <c r="G151" s="557"/>
      <c r="H151" s="558"/>
      <c r="I151" s="558"/>
      <c r="J151" s="558"/>
    </row>
    <row r="152" spans="3:10" s="490" customFormat="1" ht="13.2">
      <c r="C152" s="557"/>
      <c r="D152" s="557"/>
      <c r="E152" s="557"/>
      <c r="F152" s="557"/>
      <c r="G152" s="557"/>
      <c r="H152" s="558"/>
      <c r="I152" s="558"/>
      <c r="J152" s="558"/>
    </row>
    <row r="153" spans="3:10" s="490" customFormat="1" ht="13.2">
      <c r="C153" s="557"/>
      <c r="D153" s="557"/>
      <c r="E153" s="557"/>
      <c r="F153" s="557"/>
      <c r="G153" s="557"/>
      <c r="H153" s="558"/>
      <c r="I153" s="558"/>
      <c r="J153" s="558"/>
    </row>
    <row r="154" spans="3:10" s="490" customFormat="1" ht="13.2">
      <c r="C154" s="557"/>
      <c r="D154" s="557"/>
      <c r="E154" s="557"/>
      <c r="F154" s="557"/>
      <c r="G154" s="557"/>
      <c r="H154" s="558"/>
      <c r="I154" s="558"/>
      <c r="J154" s="558"/>
    </row>
    <row r="155" spans="3:10" s="490" customFormat="1" ht="13.2">
      <c r="C155" s="557"/>
      <c r="D155" s="557"/>
      <c r="E155" s="557"/>
      <c r="F155" s="557"/>
      <c r="G155" s="557"/>
      <c r="H155" s="558"/>
      <c r="I155" s="558"/>
      <c r="J155" s="558"/>
    </row>
    <row r="156" spans="3:10" s="490" customFormat="1" ht="13.2">
      <c r="C156" s="557"/>
      <c r="D156" s="557"/>
      <c r="E156" s="557"/>
      <c r="F156" s="557"/>
      <c r="G156" s="557"/>
      <c r="H156" s="558"/>
      <c r="I156" s="558"/>
      <c r="J156" s="558"/>
    </row>
    <row r="157" spans="3:10" s="490" customFormat="1" ht="13.2">
      <c r="C157" s="557"/>
      <c r="D157" s="557"/>
      <c r="E157" s="557"/>
      <c r="F157" s="557"/>
      <c r="G157" s="557"/>
      <c r="H157" s="558"/>
      <c r="I157" s="558"/>
      <c r="J157" s="558"/>
    </row>
    <row r="158" spans="3:10" s="490" customFormat="1" ht="13.2">
      <c r="C158" s="557"/>
      <c r="D158" s="557"/>
      <c r="E158" s="557"/>
      <c r="F158" s="557"/>
      <c r="G158" s="557"/>
      <c r="H158" s="558"/>
      <c r="I158" s="558"/>
      <c r="J158" s="558"/>
    </row>
    <row r="159" spans="3:10" s="490" customFormat="1" ht="13.2">
      <c r="C159" s="557"/>
      <c r="D159" s="557"/>
      <c r="E159" s="557"/>
      <c r="F159" s="557"/>
      <c r="G159" s="557"/>
      <c r="H159" s="558"/>
      <c r="I159" s="558"/>
      <c r="J159" s="558"/>
    </row>
    <row r="160" spans="3:10" s="490" customFormat="1" ht="13.2">
      <c r="C160" s="557"/>
      <c r="D160" s="557"/>
      <c r="E160" s="557"/>
      <c r="F160" s="557"/>
      <c r="G160" s="557"/>
      <c r="H160" s="558"/>
      <c r="I160" s="558"/>
      <c r="J160" s="558"/>
    </row>
    <row r="161" spans="3:10" s="490" customFormat="1" ht="13.2">
      <c r="C161" s="557"/>
      <c r="D161" s="557"/>
      <c r="E161" s="557"/>
      <c r="F161" s="557"/>
      <c r="G161" s="557"/>
      <c r="H161" s="558"/>
      <c r="I161" s="558"/>
      <c r="J161" s="558"/>
    </row>
    <row r="162" spans="3:10" s="490" customFormat="1" ht="13.2">
      <c r="C162" s="557"/>
      <c r="D162" s="557"/>
      <c r="E162" s="557"/>
      <c r="F162" s="557"/>
      <c r="G162" s="557"/>
      <c r="H162" s="558"/>
      <c r="I162" s="558"/>
      <c r="J162" s="558"/>
    </row>
    <row r="163" spans="3:10" s="490" customFormat="1" ht="13.2">
      <c r="C163" s="557"/>
      <c r="D163" s="557"/>
      <c r="E163" s="557"/>
      <c r="F163" s="557"/>
      <c r="G163" s="557"/>
      <c r="H163" s="558"/>
      <c r="I163" s="558"/>
      <c r="J163" s="558"/>
    </row>
    <row r="164" spans="3:10" s="490" customFormat="1" ht="13.2">
      <c r="C164" s="557"/>
      <c r="D164" s="557"/>
      <c r="E164" s="557"/>
      <c r="F164" s="557"/>
      <c r="G164" s="557"/>
      <c r="H164" s="558"/>
      <c r="I164" s="558"/>
      <c r="J164" s="558"/>
    </row>
    <row r="165" spans="3:10" s="490" customFormat="1" ht="13.2">
      <c r="C165" s="557"/>
      <c r="D165" s="557"/>
      <c r="E165" s="557"/>
      <c r="F165" s="557"/>
      <c r="G165" s="557"/>
      <c r="H165" s="558"/>
      <c r="I165" s="558"/>
      <c r="J165" s="558"/>
    </row>
    <row r="166" spans="3:10" s="490" customFormat="1" ht="13.2">
      <c r="C166" s="557"/>
      <c r="D166" s="557"/>
      <c r="E166" s="557"/>
      <c r="F166" s="557"/>
      <c r="G166" s="557"/>
      <c r="H166" s="558"/>
      <c r="I166" s="558"/>
      <c r="J166" s="558"/>
    </row>
    <row r="167" spans="3:10" s="490" customFormat="1" ht="13.2">
      <c r="C167" s="557"/>
      <c r="D167" s="557"/>
      <c r="E167" s="557"/>
      <c r="F167" s="557"/>
      <c r="G167" s="557"/>
      <c r="H167" s="558"/>
      <c r="I167" s="558"/>
      <c r="J167" s="558"/>
    </row>
    <row r="168" spans="3:10" s="490" customFormat="1" ht="13.2">
      <c r="C168" s="557"/>
      <c r="D168" s="557"/>
      <c r="E168" s="557"/>
      <c r="F168" s="557"/>
      <c r="G168" s="557"/>
      <c r="H168" s="558"/>
      <c r="I168" s="558"/>
      <c r="J168" s="558"/>
    </row>
    <row r="169" spans="3:10" s="490" customFormat="1" ht="13.2">
      <c r="C169" s="557"/>
      <c r="D169" s="557"/>
      <c r="E169" s="557"/>
      <c r="F169" s="557"/>
      <c r="G169" s="557"/>
      <c r="H169" s="558"/>
      <c r="I169" s="558"/>
      <c r="J169" s="558"/>
    </row>
    <row r="170" spans="3:10" s="490" customFormat="1" ht="13.2">
      <c r="C170" s="557"/>
      <c r="D170" s="557"/>
      <c r="E170" s="557"/>
      <c r="F170" s="557"/>
      <c r="G170" s="557"/>
      <c r="H170" s="558"/>
      <c r="I170" s="558"/>
      <c r="J170" s="558"/>
    </row>
    <row r="171" spans="3:10" s="490" customFormat="1" ht="13.2">
      <c r="C171" s="557"/>
      <c r="D171" s="557"/>
      <c r="E171" s="557"/>
      <c r="F171" s="557"/>
      <c r="G171" s="557"/>
      <c r="H171" s="558"/>
      <c r="I171" s="558"/>
      <c r="J171" s="558"/>
    </row>
  </sheetData>
  <sheetProtection algorithmName="SHA-512" hashValue="MW2bJjMHVzHFffQsqA7a4nFRk2lyfwhtTZRiE3lY0BymNizXBsmPgmh4FbS8xMe1YHa/SoBAS6p018DXrlEXJg==" saltValue="5HaE1O5QD1z3NJexrPqOTA==" spinCount="100000" sheet="1" objects="1" scenarios="1"/>
  <mergeCells count="9">
    <mergeCell ref="A14:A15"/>
    <mergeCell ref="C14:D14"/>
    <mergeCell ref="E14:F14"/>
    <mergeCell ref="I14:J14"/>
    <mergeCell ref="A1:C1"/>
    <mergeCell ref="A2:F2"/>
    <mergeCell ref="A3:F3"/>
    <mergeCell ref="H3:I3"/>
    <mergeCell ref="A4:F4"/>
  </mergeCells>
  <printOptions horizontalCentered="1"/>
  <pageMargins left="0.70832499999999998" right="0.39351388888888889" top="0.62962222222222219" bottom="0.70832499999999998" header="0.11805416666666664" footer="0.35416249999999999"/>
  <pageSetup paperSize="9" orientation="portrait" r:id="rId1"/>
  <headerFooter>
    <oddHeader>&amp;R&amp;I&amp;9&amp;D&amp;L&amp;I&amp;9T-SERVIS   Jiří Nešněra_x000D_549 41  ČERVENÝ KOSTELEC_x000D_Nerudova 1310</oddHeader>
    <oddFooter>&amp;L&amp;I&amp;9IČ:40132391_x000D_DIČ: CZ6402162118&amp;C&amp;I&amp;9tel.:491462122_x000D_     602323388&amp;R&amp;I&amp;9Strana č. &amp;P_x000D_t-servis@wo.cz</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Button 1">
              <controlPr defaultSize="0" print="0" autoFill="0" autoPict="0" macro="[1]!Zmiz_Klepnout">
                <anchor moveWithCells="1" sizeWithCells="1">
                  <from>
                    <xdr:col>5</xdr:col>
                    <xdr:colOff>563880</xdr:colOff>
                    <xdr:row>0</xdr:row>
                    <xdr:rowOff>22860</xdr:rowOff>
                  </from>
                  <to>
                    <xdr:col>5</xdr:col>
                    <xdr:colOff>769620</xdr:colOff>
                    <xdr:row>1</xdr:row>
                    <xdr:rowOff>220980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76EE2-2EEC-4285-80B9-B0168D5D1C6A}">
  <dimension ref="A1:J85"/>
  <sheetViews>
    <sheetView zoomScale="85" zoomScaleNormal="85" workbookViewId="0">
      <pane ySplit="4" topLeftCell="A56" activePane="bottomLeft" state="frozen"/>
      <selection activeCell="G19" sqref="G19"/>
      <selection pane="bottomLeft" activeCell="H62" sqref="H62"/>
    </sheetView>
  </sheetViews>
  <sheetFormatPr defaultColWidth="14.85546875" defaultRowHeight="13.2"/>
  <cols>
    <col min="1" max="1" width="11.5703125" style="571" customWidth="1"/>
    <col min="2" max="2" width="81.5703125" style="571" customWidth="1"/>
    <col min="3" max="3" width="25.28515625" style="645" customWidth="1"/>
    <col min="4" max="4" width="9.5703125" style="571" customWidth="1"/>
    <col min="5" max="5" width="6.85546875" style="571" customWidth="1"/>
    <col min="6" max="6" width="17.42578125" style="571" customWidth="1"/>
    <col min="7" max="7" width="16.7109375" style="571" customWidth="1"/>
    <col min="8" max="8" width="16.5703125" style="571" customWidth="1"/>
    <col min="9" max="9" width="16.28515625" style="571" customWidth="1"/>
    <col min="10" max="256" width="14.85546875" style="571"/>
    <col min="257" max="257" width="11.5703125" style="571" customWidth="1"/>
    <col min="258" max="258" width="81.5703125" style="571" customWidth="1"/>
    <col min="259" max="259" width="25.28515625" style="571" customWidth="1"/>
    <col min="260" max="260" width="9.5703125" style="571" customWidth="1"/>
    <col min="261" max="261" width="6.85546875" style="571" customWidth="1"/>
    <col min="262" max="262" width="17.42578125" style="571" customWidth="1"/>
    <col min="263" max="263" width="16.7109375" style="571" customWidth="1"/>
    <col min="264" max="264" width="16.5703125" style="571" customWidth="1"/>
    <col min="265" max="265" width="16.28515625" style="571" customWidth="1"/>
    <col min="266" max="512" width="14.85546875" style="571"/>
    <col min="513" max="513" width="11.5703125" style="571" customWidth="1"/>
    <col min="514" max="514" width="81.5703125" style="571" customWidth="1"/>
    <col min="515" max="515" width="25.28515625" style="571" customWidth="1"/>
    <col min="516" max="516" width="9.5703125" style="571" customWidth="1"/>
    <col min="517" max="517" width="6.85546875" style="571" customWidth="1"/>
    <col min="518" max="518" width="17.42578125" style="571" customWidth="1"/>
    <col min="519" max="519" width="16.7109375" style="571" customWidth="1"/>
    <col min="520" max="520" width="16.5703125" style="571" customWidth="1"/>
    <col min="521" max="521" width="16.28515625" style="571" customWidth="1"/>
    <col min="522" max="768" width="14.85546875" style="571"/>
    <col min="769" max="769" width="11.5703125" style="571" customWidth="1"/>
    <col min="770" max="770" width="81.5703125" style="571" customWidth="1"/>
    <col min="771" max="771" width="25.28515625" style="571" customWidth="1"/>
    <col min="772" max="772" width="9.5703125" style="571" customWidth="1"/>
    <col min="773" max="773" width="6.85546875" style="571" customWidth="1"/>
    <col min="774" max="774" width="17.42578125" style="571" customWidth="1"/>
    <col min="775" max="775" width="16.7109375" style="571" customWidth="1"/>
    <col min="776" max="776" width="16.5703125" style="571" customWidth="1"/>
    <col min="777" max="777" width="16.28515625" style="571" customWidth="1"/>
    <col min="778" max="1024" width="14.85546875" style="571"/>
    <col min="1025" max="1025" width="11.5703125" style="571" customWidth="1"/>
    <col min="1026" max="1026" width="81.5703125" style="571" customWidth="1"/>
    <col min="1027" max="1027" width="25.28515625" style="571" customWidth="1"/>
    <col min="1028" max="1028" width="9.5703125" style="571" customWidth="1"/>
    <col min="1029" max="1029" width="6.85546875" style="571" customWidth="1"/>
    <col min="1030" max="1030" width="17.42578125" style="571" customWidth="1"/>
    <col min="1031" max="1031" width="16.7109375" style="571" customWidth="1"/>
    <col min="1032" max="1032" width="16.5703125" style="571" customWidth="1"/>
    <col min="1033" max="1033" width="16.28515625" style="571" customWidth="1"/>
    <col min="1034" max="1280" width="14.85546875" style="571"/>
    <col min="1281" max="1281" width="11.5703125" style="571" customWidth="1"/>
    <col min="1282" max="1282" width="81.5703125" style="571" customWidth="1"/>
    <col min="1283" max="1283" width="25.28515625" style="571" customWidth="1"/>
    <col min="1284" max="1284" width="9.5703125" style="571" customWidth="1"/>
    <col min="1285" max="1285" width="6.85546875" style="571" customWidth="1"/>
    <col min="1286" max="1286" width="17.42578125" style="571" customWidth="1"/>
    <col min="1287" max="1287" width="16.7109375" style="571" customWidth="1"/>
    <col min="1288" max="1288" width="16.5703125" style="571" customWidth="1"/>
    <col min="1289" max="1289" width="16.28515625" style="571" customWidth="1"/>
    <col min="1290" max="1536" width="14.85546875" style="571"/>
    <col min="1537" max="1537" width="11.5703125" style="571" customWidth="1"/>
    <col min="1538" max="1538" width="81.5703125" style="571" customWidth="1"/>
    <col min="1539" max="1539" width="25.28515625" style="571" customWidth="1"/>
    <col min="1540" max="1540" width="9.5703125" style="571" customWidth="1"/>
    <col min="1541" max="1541" width="6.85546875" style="571" customWidth="1"/>
    <col min="1542" max="1542" width="17.42578125" style="571" customWidth="1"/>
    <col min="1543" max="1543" width="16.7109375" style="571" customWidth="1"/>
    <col min="1544" max="1544" width="16.5703125" style="571" customWidth="1"/>
    <col min="1545" max="1545" width="16.28515625" style="571" customWidth="1"/>
    <col min="1546" max="1792" width="14.85546875" style="571"/>
    <col min="1793" max="1793" width="11.5703125" style="571" customWidth="1"/>
    <col min="1794" max="1794" width="81.5703125" style="571" customWidth="1"/>
    <col min="1795" max="1795" width="25.28515625" style="571" customWidth="1"/>
    <col min="1796" max="1796" width="9.5703125" style="571" customWidth="1"/>
    <col min="1797" max="1797" width="6.85546875" style="571" customWidth="1"/>
    <col min="1798" max="1798" width="17.42578125" style="571" customWidth="1"/>
    <col min="1799" max="1799" width="16.7109375" style="571" customWidth="1"/>
    <col min="1800" max="1800" width="16.5703125" style="571" customWidth="1"/>
    <col min="1801" max="1801" width="16.28515625" style="571" customWidth="1"/>
    <col min="1802" max="2048" width="14.85546875" style="571"/>
    <col min="2049" max="2049" width="11.5703125" style="571" customWidth="1"/>
    <col min="2050" max="2050" width="81.5703125" style="571" customWidth="1"/>
    <col min="2051" max="2051" width="25.28515625" style="571" customWidth="1"/>
    <col min="2052" max="2052" width="9.5703125" style="571" customWidth="1"/>
    <col min="2053" max="2053" width="6.85546875" style="571" customWidth="1"/>
    <col min="2054" max="2054" width="17.42578125" style="571" customWidth="1"/>
    <col min="2055" max="2055" width="16.7109375" style="571" customWidth="1"/>
    <col min="2056" max="2056" width="16.5703125" style="571" customWidth="1"/>
    <col min="2057" max="2057" width="16.28515625" style="571" customWidth="1"/>
    <col min="2058" max="2304" width="14.85546875" style="571"/>
    <col min="2305" max="2305" width="11.5703125" style="571" customWidth="1"/>
    <col min="2306" max="2306" width="81.5703125" style="571" customWidth="1"/>
    <col min="2307" max="2307" width="25.28515625" style="571" customWidth="1"/>
    <col min="2308" max="2308" width="9.5703125" style="571" customWidth="1"/>
    <col min="2309" max="2309" width="6.85546875" style="571" customWidth="1"/>
    <col min="2310" max="2310" width="17.42578125" style="571" customWidth="1"/>
    <col min="2311" max="2311" width="16.7109375" style="571" customWidth="1"/>
    <col min="2312" max="2312" width="16.5703125" style="571" customWidth="1"/>
    <col min="2313" max="2313" width="16.28515625" style="571" customWidth="1"/>
    <col min="2314" max="2560" width="14.85546875" style="571"/>
    <col min="2561" max="2561" width="11.5703125" style="571" customWidth="1"/>
    <col min="2562" max="2562" width="81.5703125" style="571" customWidth="1"/>
    <col min="2563" max="2563" width="25.28515625" style="571" customWidth="1"/>
    <col min="2564" max="2564" width="9.5703125" style="571" customWidth="1"/>
    <col min="2565" max="2565" width="6.85546875" style="571" customWidth="1"/>
    <col min="2566" max="2566" width="17.42578125" style="571" customWidth="1"/>
    <col min="2567" max="2567" width="16.7109375" style="571" customWidth="1"/>
    <col min="2568" max="2568" width="16.5703125" style="571" customWidth="1"/>
    <col min="2569" max="2569" width="16.28515625" style="571" customWidth="1"/>
    <col min="2570" max="2816" width="14.85546875" style="571"/>
    <col min="2817" max="2817" width="11.5703125" style="571" customWidth="1"/>
    <col min="2818" max="2818" width="81.5703125" style="571" customWidth="1"/>
    <col min="2819" max="2819" width="25.28515625" style="571" customWidth="1"/>
    <col min="2820" max="2820" width="9.5703125" style="571" customWidth="1"/>
    <col min="2821" max="2821" width="6.85546875" style="571" customWidth="1"/>
    <col min="2822" max="2822" width="17.42578125" style="571" customWidth="1"/>
    <col min="2823" max="2823" width="16.7109375" style="571" customWidth="1"/>
    <col min="2824" max="2824" width="16.5703125" style="571" customWidth="1"/>
    <col min="2825" max="2825" width="16.28515625" style="571" customWidth="1"/>
    <col min="2826" max="3072" width="14.85546875" style="571"/>
    <col min="3073" max="3073" width="11.5703125" style="571" customWidth="1"/>
    <col min="3074" max="3074" width="81.5703125" style="571" customWidth="1"/>
    <col min="3075" max="3075" width="25.28515625" style="571" customWidth="1"/>
    <col min="3076" max="3076" width="9.5703125" style="571" customWidth="1"/>
    <col min="3077" max="3077" width="6.85546875" style="571" customWidth="1"/>
    <col min="3078" max="3078" width="17.42578125" style="571" customWidth="1"/>
    <col min="3079" max="3079" width="16.7109375" style="571" customWidth="1"/>
    <col min="3080" max="3080" width="16.5703125" style="571" customWidth="1"/>
    <col min="3081" max="3081" width="16.28515625" style="571" customWidth="1"/>
    <col min="3082" max="3328" width="14.85546875" style="571"/>
    <col min="3329" max="3329" width="11.5703125" style="571" customWidth="1"/>
    <col min="3330" max="3330" width="81.5703125" style="571" customWidth="1"/>
    <col min="3331" max="3331" width="25.28515625" style="571" customWidth="1"/>
    <col min="3332" max="3332" width="9.5703125" style="571" customWidth="1"/>
    <col min="3333" max="3333" width="6.85546875" style="571" customWidth="1"/>
    <col min="3334" max="3334" width="17.42578125" style="571" customWidth="1"/>
    <col min="3335" max="3335" width="16.7109375" style="571" customWidth="1"/>
    <col min="3336" max="3336" width="16.5703125" style="571" customWidth="1"/>
    <col min="3337" max="3337" width="16.28515625" style="571" customWidth="1"/>
    <col min="3338" max="3584" width="14.85546875" style="571"/>
    <col min="3585" max="3585" width="11.5703125" style="571" customWidth="1"/>
    <col min="3586" max="3586" width="81.5703125" style="571" customWidth="1"/>
    <col min="3587" max="3587" width="25.28515625" style="571" customWidth="1"/>
    <col min="3588" max="3588" width="9.5703125" style="571" customWidth="1"/>
    <col min="3589" max="3589" width="6.85546875" style="571" customWidth="1"/>
    <col min="3590" max="3590" width="17.42578125" style="571" customWidth="1"/>
    <col min="3591" max="3591" width="16.7109375" style="571" customWidth="1"/>
    <col min="3592" max="3592" width="16.5703125" style="571" customWidth="1"/>
    <col min="3593" max="3593" width="16.28515625" style="571" customWidth="1"/>
    <col min="3594" max="3840" width="14.85546875" style="571"/>
    <col min="3841" max="3841" width="11.5703125" style="571" customWidth="1"/>
    <col min="3842" max="3842" width="81.5703125" style="571" customWidth="1"/>
    <col min="3843" max="3843" width="25.28515625" style="571" customWidth="1"/>
    <col min="3844" max="3844" width="9.5703125" style="571" customWidth="1"/>
    <col min="3845" max="3845" width="6.85546875" style="571" customWidth="1"/>
    <col min="3846" max="3846" width="17.42578125" style="571" customWidth="1"/>
    <col min="3847" max="3847" width="16.7109375" style="571" customWidth="1"/>
    <col min="3848" max="3848" width="16.5703125" style="571" customWidth="1"/>
    <col min="3849" max="3849" width="16.28515625" style="571" customWidth="1"/>
    <col min="3850" max="4096" width="14.85546875" style="571"/>
    <col min="4097" max="4097" width="11.5703125" style="571" customWidth="1"/>
    <col min="4098" max="4098" width="81.5703125" style="571" customWidth="1"/>
    <col min="4099" max="4099" width="25.28515625" style="571" customWidth="1"/>
    <col min="4100" max="4100" width="9.5703125" style="571" customWidth="1"/>
    <col min="4101" max="4101" width="6.85546875" style="571" customWidth="1"/>
    <col min="4102" max="4102" width="17.42578125" style="571" customWidth="1"/>
    <col min="4103" max="4103" width="16.7109375" style="571" customWidth="1"/>
    <col min="4104" max="4104" width="16.5703125" style="571" customWidth="1"/>
    <col min="4105" max="4105" width="16.28515625" style="571" customWidth="1"/>
    <col min="4106" max="4352" width="14.85546875" style="571"/>
    <col min="4353" max="4353" width="11.5703125" style="571" customWidth="1"/>
    <col min="4354" max="4354" width="81.5703125" style="571" customWidth="1"/>
    <col min="4355" max="4355" width="25.28515625" style="571" customWidth="1"/>
    <col min="4356" max="4356" width="9.5703125" style="571" customWidth="1"/>
    <col min="4357" max="4357" width="6.85546875" style="571" customWidth="1"/>
    <col min="4358" max="4358" width="17.42578125" style="571" customWidth="1"/>
    <col min="4359" max="4359" width="16.7109375" style="571" customWidth="1"/>
    <col min="4360" max="4360" width="16.5703125" style="571" customWidth="1"/>
    <col min="4361" max="4361" width="16.28515625" style="571" customWidth="1"/>
    <col min="4362" max="4608" width="14.85546875" style="571"/>
    <col min="4609" max="4609" width="11.5703125" style="571" customWidth="1"/>
    <col min="4610" max="4610" width="81.5703125" style="571" customWidth="1"/>
    <col min="4611" max="4611" width="25.28515625" style="571" customWidth="1"/>
    <col min="4612" max="4612" width="9.5703125" style="571" customWidth="1"/>
    <col min="4613" max="4613" width="6.85546875" style="571" customWidth="1"/>
    <col min="4614" max="4614" width="17.42578125" style="571" customWidth="1"/>
    <col min="4615" max="4615" width="16.7109375" style="571" customWidth="1"/>
    <col min="4616" max="4616" width="16.5703125" style="571" customWidth="1"/>
    <col min="4617" max="4617" width="16.28515625" style="571" customWidth="1"/>
    <col min="4618" max="4864" width="14.85546875" style="571"/>
    <col min="4865" max="4865" width="11.5703125" style="571" customWidth="1"/>
    <col min="4866" max="4866" width="81.5703125" style="571" customWidth="1"/>
    <col min="4867" max="4867" width="25.28515625" style="571" customWidth="1"/>
    <col min="4868" max="4868" width="9.5703125" style="571" customWidth="1"/>
    <col min="4869" max="4869" width="6.85546875" style="571" customWidth="1"/>
    <col min="4870" max="4870" width="17.42578125" style="571" customWidth="1"/>
    <col min="4871" max="4871" width="16.7109375" style="571" customWidth="1"/>
    <col min="4872" max="4872" width="16.5703125" style="571" customWidth="1"/>
    <col min="4873" max="4873" width="16.28515625" style="571" customWidth="1"/>
    <col min="4874" max="5120" width="14.85546875" style="571"/>
    <col min="5121" max="5121" width="11.5703125" style="571" customWidth="1"/>
    <col min="5122" max="5122" width="81.5703125" style="571" customWidth="1"/>
    <col min="5123" max="5123" width="25.28515625" style="571" customWidth="1"/>
    <col min="5124" max="5124" width="9.5703125" style="571" customWidth="1"/>
    <col min="5125" max="5125" width="6.85546875" style="571" customWidth="1"/>
    <col min="5126" max="5126" width="17.42578125" style="571" customWidth="1"/>
    <col min="5127" max="5127" width="16.7109375" style="571" customWidth="1"/>
    <col min="5128" max="5128" width="16.5703125" style="571" customWidth="1"/>
    <col min="5129" max="5129" width="16.28515625" style="571" customWidth="1"/>
    <col min="5130" max="5376" width="14.85546875" style="571"/>
    <col min="5377" max="5377" width="11.5703125" style="571" customWidth="1"/>
    <col min="5378" max="5378" width="81.5703125" style="571" customWidth="1"/>
    <col min="5379" max="5379" width="25.28515625" style="571" customWidth="1"/>
    <col min="5380" max="5380" width="9.5703125" style="571" customWidth="1"/>
    <col min="5381" max="5381" width="6.85546875" style="571" customWidth="1"/>
    <col min="5382" max="5382" width="17.42578125" style="571" customWidth="1"/>
    <col min="5383" max="5383" width="16.7109375" style="571" customWidth="1"/>
    <col min="5384" max="5384" width="16.5703125" style="571" customWidth="1"/>
    <col min="5385" max="5385" width="16.28515625" style="571" customWidth="1"/>
    <col min="5386" max="5632" width="14.85546875" style="571"/>
    <col min="5633" max="5633" width="11.5703125" style="571" customWidth="1"/>
    <col min="5634" max="5634" width="81.5703125" style="571" customWidth="1"/>
    <col min="5635" max="5635" width="25.28515625" style="571" customWidth="1"/>
    <col min="5636" max="5636" width="9.5703125" style="571" customWidth="1"/>
    <col min="5637" max="5637" width="6.85546875" style="571" customWidth="1"/>
    <col min="5638" max="5638" width="17.42578125" style="571" customWidth="1"/>
    <col min="5639" max="5639" width="16.7109375" style="571" customWidth="1"/>
    <col min="5640" max="5640" width="16.5703125" style="571" customWidth="1"/>
    <col min="5641" max="5641" width="16.28515625" style="571" customWidth="1"/>
    <col min="5642" max="5888" width="14.85546875" style="571"/>
    <col min="5889" max="5889" width="11.5703125" style="571" customWidth="1"/>
    <col min="5890" max="5890" width="81.5703125" style="571" customWidth="1"/>
    <col min="5891" max="5891" width="25.28515625" style="571" customWidth="1"/>
    <col min="5892" max="5892" width="9.5703125" style="571" customWidth="1"/>
    <col min="5893" max="5893" width="6.85546875" style="571" customWidth="1"/>
    <col min="5894" max="5894" width="17.42578125" style="571" customWidth="1"/>
    <col min="5895" max="5895" width="16.7109375" style="571" customWidth="1"/>
    <col min="5896" max="5896" width="16.5703125" style="571" customWidth="1"/>
    <col min="5897" max="5897" width="16.28515625" style="571" customWidth="1"/>
    <col min="5898" max="6144" width="14.85546875" style="571"/>
    <col min="6145" max="6145" width="11.5703125" style="571" customWidth="1"/>
    <col min="6146" max="6146" width="81.5703125" style="571" customWidth="1"/>
    <col min="6147" max="6147" width="25.28515625" style="571" customWidth="1"/>
    <col min="6148" max="6148" width="9.5703125" style="571" customWidth="1"/>
    <col min="6149" max="6149" width="6.85546875" style="571" customWidth="1"/>
    <col min="6150" max="6150" width="17.42578125" style="571" customWidth="1"/>
    <col min="6151" max="6151" width="16.7109375" style="571" customWidth="1"/>
    <col min="6152" max="6152" width="16.5703125" style="571" customWidth="1"/>
    <col min="6153" max="6153" width="16.28515625" style="571" customWidth="1"/>
    <col min="6154" max="6400" width="14.85546875" style="571"/>
    <col min="6401" max="6401" width="11.5703125" style="571" customWidth="1"/>
    <col min="6402" max="6402" width="81.5703125" style="571" customWidth="1"/>
    <col min="6403" max="6403" width="25.28515625" style="571" customWidth="1"/>
    <col min="6404" max="6404" width="9.5703125" style="571" customWidth="1"/>
    <col min="6405" max="6405" width="6.85546875" style="571" customWidth="1"/>
    <col min="6406" max="6406" width="17.42578125" style="571" customWidth="1"/>
    <col min="6407" max="6407" width="16.7109375" style="571" customWidth="1"/>
    <col min="6408" max="6408" width="16.5703125" style="571" customWidth="1"/>
    <col min="6409" max="6409" width="16.28515625" style="571" customWidth="1"/>
    <col min="6410" max="6656" width="14.85546875" style="571"/>
    <col min="6657" max="6657" width="11.5703125" style="571" customWidth="1"/>
    <col min="6658" max="6658" width="81.5703125" style="571" customWidth="1"/>
    <col min="6659" max="6659" width="25.28515625" style="571" customWidth="1"/>
    <col min="6660" max="6660" width="9.5703125" style="571" customWidth="1"/>
    <col min="6661" max="6661" width="6.85546875" style="571" customWidth="1"/>
    <col min="6662" max="6662" width="17.42578125" style="571" customWidth="1"/>
    <col min="6663" max="6663" width="16.7109375" style="571" customWidth="1"/>
    <col min="6664" max="6664" width="16.5703125" style="571" customWidth="1"/>
    <col min="6665" max="6665" width="16.28515625" style="571" customWidth="1"/>
    <col min="6666" max="6912" width="14.85546875" style="571"/>
    <col min="6913" max="6913" width="11.5703125" style="571" customWidth="1"/>
    <col min="6914" max="6914" width="81.5703125" style="571" customWidth="1"/>
    <col min="6915" max="6915" width="25.28515625" style="571" customWidth="1"/>
    <col min="6916" max="6916" width="9.5703125" style="571" customWidth="1"/>
    <col min="6917" max="6917" width="6.85546875" style="571" customWidth="1"/>
    <col min="6918" max="6918" width="17.42578125" style="571" customWidth="1"/>
    <col min="6919" max="6919" width="16.7109375" style="571" customWidth="1"/>
    <col min="6920" max="6920" width="16.5703125" style="571" customWidth="1"/>
    <col min="6921" max="6921" width="16.28515625" style="571" customWidth="1"/>
    <col min="6922" max="7168" width="14.85546875" style="571"/>
    <col min="7169" max="7169" width="11.5703125" style="571" customWidth="1"/>
    <col min="7170" max="7170" width="81.5703125" style="571" customWidth="1"/>
    <col min="7171" max="7171" width="25.28515625" style="571" customWidth="1"/>
    <col min="7172" max="7172" width="9.5703125" style="571" customWidth="1"/>
    <col min="7173" max="7173" width="6.85546875" style="571" customWidth="1"/>
    <col min="7174" max="7174" width="17.42578125" style="571" customWidth="1"/>
    <col min="7175" max="7175" width="16.7109375" style="571" customWidth="1"/>
    <col min="7176" max="7176" width="16.5703125" style="571" customWidth="1"/>
    <col min="7177" max="7177" width="16.28515625" style="571" customWidth="1"/>
    <col min="7178" max="7424" width="14.85546875" style="571"/>
    <col min="7425" max="7425" width="11.5703125" style="571" customWidth="1"/>
    <col min="7426" max="7426" width="81.5703125" style="571" customWidth="1"/>
    <col min="7427" max="7427" width="25.28515625" style="571" customWidth="1"/>
    <col min="7428" max="7428" width="9.5703125" style="571" customWidth="1"/>
    <col min="7429" max="7429" width="6.85546875" style="571" customWidth="1"/>
    <col min="7430" max="7430" width="17.42578125" style="571" customWidth="1"/>
    <col min="7431" max="7431" width="16.7109375" style="571" customWidth="1"/>
    <col min="7432" max="7432" width="16.5703125" style="571" customWidth="1"/>
    <col min="7433" max="7433" width="16.28515625" style="571" customWidth="1"/>
    <col min="7434" max="7680" width="14.85546875" style="571"/>
    <col min="7681" max="7681" width="11.5703125" style="571" customWidth="1"/>
    <col min="7682" max="7682" width="81.5703125" style="571" customWidth="1"/>
    <col min="7683" max="7683" width="25.28515625" style="571" customWidth="1"/>
    <col min="7684" max="7684" width="9.5703125" style="571" customWidth="1"/>
    <col min="7685" max="7685" width="6.85546875" style="571" customWidth="1"/>
    <col min="7686" max="7686" width="17.42578125" style="571" customWidth="1"/>
    <col min="7687" max="7687" width="16.7109375" style="571" customWidth="1"/>
    <col min="7688" max="7688" width="16.5703125" style="571" customWidth="1"/>
    <col min="7689" max="7689" width="16.28515625" style="571" customWidth="1"/>
    <col min="7690" max="7936" width="14.85546875" style="571"/>
    <col min="7937" max="7937" width="11.5703125" style="571" customWidth="1"/>
    <col min="7938" max="7938" width="81.5703125" style="571" customWidth="1"/>
    <col min="7939" max="7939" width="25.28515625" style="571" customWidth="1"/>
    <col min="7940" max="7940" width="9.5703125" style="571" customWidth="1"/>
    <col min="7941" max="7941" width="6.85546875" style="571" customWidth="1"/>
    <col min="7942" max="7942" width="17.42578125" style="571" customWidth="1"/>
    <col min="7943" max="7943" width="16.7109375" style="571" customWidth="1"/>
    <col min="7944" max="7944" width="16.5703125" style="571" customWidth="1"/>
    <col min="7945" max="7945" width="16.28515625" style="571" customWidth="1"/>
    <col min="7946" max="8192" width="14.85546875" style="571"/>
    <col min="8193" max="8193" width="11.5703125" style="571" customWidth="1"/>
    <col min="8194" max="8194" width="81.5703125" style="571" customWidth="1"/>
    <col min="8195" max="8195" width="25.28515625" style="571" customWidth="1"/>
    <col min="8196" max="8196" width="9.5703125" style="571" customWidth="1"/>
    <col min="8197" max="8197" width="6.85546875" style="571" customWidth="1"/>
    <col min="8198" max="8198" width="17.42578125" style="571" customWidth="1"/>
    <col min="8199" max="8199" width="16.7109375" style="571" customWidth="1"/>
    <col min="8200" max="8200" width="16.5703125" style="571" customWidth="1"/>
    <col min="8201" max="8201" width="16.28515625" style="571" customWidth="1"/>
    <col min="8202" max="8448" width="14.85546875" style="571"/>
    <col min="8449" max="8449" width="11.5703125" style="571" customWidth="1"/>
    <col min="8450" max="8450" width="81.5703125" style="571" customWidth="1"/>
    <col min="8451" max="8451" width="25.28515625" style="571" customWidth="1"/>
    <col min="8452" max="8452" width="9.5703125" style="571" customWidth="1"/>
    <col min="8453" max="8453" width="6.85546875" style="571" customWidth="1"/>
    <col min="8454" max="8454" width="17.42578125" style="571" customWidth="1"/>
    <col min="8455" max="8455" width="16.7109375" style="571" customWidth="1"/>
    <col min="8456" max="8456" width="16.5703125" style="571" customWidth="1"/>
    <col min="8457" max="8457" width="16.28515625" style="571" customWidth="1"/>
    <col min="8458" max="8704" width="14.85546875" style="571"/>
    <col min="8705" max="8705" width="11.5703125" style="571" customWidth="1"/>
    <col min="8706" max="8706" width="81.5703125" style="571" customWidth="1"/>
    <col min="8707" max="8707" width="25.28515625" style="571" customWidth="1"/>
    <col min="8708" max="8708" width="9.5703125" style="571" customWidth="1"/>
    <col min="8709" max="8709" width="6.85546875" style="571" customWidth="1"/>
    <col min="8710" max="8710" width="17.42578125" style="571" customWidth="1"/>
    <col min="8711" max="8711" width="16.7109375" style="571" customWidth="1"/>
    <col min="8712" max="8712" width="16.5703125" style="571" customWidth="1"/>
    <col min="8713" max="8713" width="16.28515625" style="571" customWidth="1"/>
    <col min="8714" max="8960" width="14.85546875" style="571"/>
    <col min="8961" max="8961" width="11.5703125" style="571" customWidth="1"/>
    <col min="8962" max="8962" width="81.5703125" style="571" customWidth="1"/>
    <col min="8963" max="8963" width="25.28515625" style="571" customWidth="1"/>
    <col min="8964" max="8964" width="9.5703125" style="571" customWidth="1"/>
    <col min="8965" max="8965" width="6.85546875" style="571" customWidth="1"/>
    <col min="8966" max="8966" width="17.42578125" style="571" customWidth="1"/>
    <col min="8967" max="8967" width="16.7109375" style="571" customWidth="1"/>
    <col min="8968" max="8968" width="16.5703125" style="571" customWidth="1"/>
    <col min="8969" max="8969" width="16.28515625" style="571" customWidth="1"/>
    <col min="8970" max="9216" width="14.85546875" style="571"/>
    <col min="9217" max="9217" width="11.5703125" style="571" customWidth="1"/>
    <col min="9218" max="9218" width="81.5703125" style="571" customWidth="1"/>
    <col min="9219" max="9219" width="25.28515625" style="571" customWidth="1"/>
    <col min="9220" max="9220" width="9.5703125" style="571" customWidth="1"/>
    <col min="9221" max="9221" width="6.85546875" style="571" customWidth="1"/>
    <col min="9222" max="9222" width="17.42578125" style="571" customWidth="1"/>
    <col min="9223" max="9223" width="16.7109375" style="571" customWidth="1"/>
    <col min="9224" max="9224" width="16.5703125" style="571" customWidth="1"/>
    <col min="9225" max="9225" width="16.28515625" style="571" customWidth="1"/>
    <col min="9226" max="9472" width="14.85546875" style="571"/>
    <col min="9473" max="9473" width="11.5703125" style="571" customWidth="1"/>
    <col min="9474" max="9474" width="81.5703125" style="571" customWidth="1"/>
    <col min="9475" max="9475" width="25.28515625" style="571" customWidth="1"/>
    <col min="9476" max="9476" width="9.5703125" style="571" customWidth="1"/>
    <col min="9477" max="9477" width="6.85546875" style="571" customWidth="1"/>
    <col min="9478" max="9478" width="17.42578125" style="571" customWidth="1"/>
    <col min="9479" max="9479" width="16.7109375" style="571" customWidth="1"/>
    <col min="9480" max="9480" width="16.5703125" style="571" customWidth="1"/>
    <col min="9481" max="9481" width="16.28515625" style="571" customWidth="1"/>
    <col min="9482" max="9728" width="14.85546875" style="571"/>
    <col min="9729" max="9729" width="11.5703125" style="571" customWidth="1"/>
    <col min="9730" max="9730" width="81.5703125" style="571" customWidth="1"/>
    <col min="9731" max="9731" width="25.28515625" style="571" customWidth="1"/>
    <col min="9732" max="9732" width="9.5703125" style="571" customWidth="1"/>
    <col min="9733" max="9733" width="6.85546875" style="571" customWidth="1"/>
    <col min="9734" max="9734" width="17.42578125" style="571" customWidth="1"/>
    <col min="9735" max="9735" width="16.7109375" style="571" customWidth="1"/>
    <col min="9736" max="9736" width="16.5703125" style="571" customWidth="1"/>
    <col min="9737" max="9737" width="16.28515625" style="571" customWidth="1"/>
    <col min="9738" max="9984" width="14.85546875" style="571"/>
    <col min="9985" max="9985" width="11.5703125" style="571" customWidth="1"/>
    <col min="9986" max="9986" width="81.5703125" style="571" customWidth="1"/>
    <col min="9987" max="9987" width="25.28515625" style="571" customWidth="1"/>
    <col min="9988" max="9988" width="9.5703125" style="571" customWidth="1"/>
    <col min="9989" max="9989" width="6.85546875" style="571" customWidth="1"/>
    <col min="9990" max="9990" width="17.42578125" style="571" customWidth="1"/>
    <col min="9991" max="9991" width="16.7109375" style="571" customWidth="1"/>
    <col min="9992" max="9992" width="16.5703125" style="571" customWidth="1"/>
    <col min="9993" max="9993" width="16.28515625" style="571" customWidth="1"/>
    <col min="9994" max="10240" width="14.85546875" style="571"/>
    <col min="10241" max="10241" width="11.5703125" style="571" customWidth="1"/>
    <col min="10242" max="10242" width="81.5703125" style="571" customWidth="1"/>
    <col min="10243" max="10243" width="25.28515625" style="571" customWidth="1"/>
    <col min="10244" max="10244" width="9.5703125" style="571" customWidth="1"/>
    <col min="10245" max="10245" width="6.85546875" style="571" customWidth="1"/>
    <col min="10246" max="10246" width="17.42578125" style="571" customWidth="1"/>
    <col min="10247" max="10247" width="16.7109375" style="571" customWidth="1"/>
    <col min="10248" max="10248" width="16.5703125" style="571" customWidth="1"/>
    <col min="10249" max="10249" width="16.28515625" style="571" customWidth="1"/>
    <col min="10250" max="10496" width="14.85546875" style="571"/>
    <col min="10497" max="10497" width="11.5703125" style="571" customWidth="1"/>
    <col min="10498" max="10498" width="81.5703125" style="571" customWidth="1"/>
    <col min="10499" max="10499" width="25.28515625" style="571" customWidth="1"/>
    <col min="10500" max="10500" width="9.5703125" style="571" customWidth="1"/>
    <col min="10501" max="10501" width="6.85546875" style="571" customWidth="1"/>
    <col min="10502" max="10502" width="17.42578125" style="571" customWidth="1"/>
    <col min="10503" max="10503" width="16.7109375" style="571" customWidth="1"/>
    <col min="10504" max="10504" width="16.5703125" style="571" customWidth="1"/>
    <col min="10505" max="10505" width="16.28515625" style="571" customWidth="1"/>
    <col min="10506" max="10752" width="14.85546875" style="571"/>
    <col min="10753" max="10753" width="11.5703125" style="571" customWidth="1"/>
    <col min="10754" max="10754" width="81.5703125" style="571" customWidth="1"/>
    <col min="10755" max="10755" width="25.28515625" style="571" customWidth="1"/>
    <col min="10756" max="10756" width="9.5703125" style="571" customWidth="1"/>
    <col min="10757" max="10757" width="6.85546875" style="571" customWidth="1"/>
    <col min="10758" max="10758" width="17.42578125" style="571" customWidth="1"/>
    <col min="10759" max="10759" width="16.7109375" style="571" customWidth="1"/>
    <col min="10760" max="10760" width="16.5703125" style="571" customWidth="1"/>
    <col min="10761" max="10761" width="16.28515625" style="571" customWidth="1"/>
    <col min="10762" max="11008" width="14.85546875" style="571"/>
    <col min="11009" max="11009" width="11.5703125" style="571" customWidth="1"/>
    <col min="11010" max="11010" width="81.5703125" style="571" customWidth="1"/>
    <col min="11011" max="11011" width="25.28515625" style="571" customWidth="1"/>
    <col min="11012" max="11012" width="9.5703125" style="571" customWidth="1"/>
    <col min="11013" max="11013" width="6.85546875" style="571" customWidth="1"/>
    <col min="11014" max="11014" width="17.42578125" style="571" customWidth="1"/>
    <col min="11015" max="11015" width="16.7109375" style="571" customWidth="1"/>
    <col min="11016" max="11016" width="16.5703125" style="571" customWidth="1"/>
    <col min="11017" max="11017" width="16.28515625" style="571" customWidth="1"/>
    <col min="11018" max="11264" width="14.85546875" style="571"/>
    <col min="11265" max="11265" width="11.5703125" style="571" customWidth="1"/>
    <col min="11266" max="11266" width="81.5703125" style="571" customWidth="1"/>
    <col min="11267" max="11267" width="25.28515625" style="571" customWidth="1"/>
    <col min="11268" max="11268" width="9.5703125" style="571" customWidth="1"/>
    <col min="11269" max="11269" width="6.85546875" style="571" customWidth="1"/>
    <col min="11270" max="11270" width="17.42578125" style="571" customWidth="1"/>
    <col min="11271" max="11271" width="16.7109375" style="571" customWidth="1"/>
    <col min="11272" max="11272" width="16.5703125" style="571" customWidth="1"/>
    <col min="11273" max="11273" width="16.28515625" style="571" customWidth="1"/>
    <col min="11274" max="11520" width="14.85546875" style="571"/>
    <col min="11521" max="11521" width="11.5703125" style="571" customWidth="1"/>
    <col min="11522" max="11522" width="81.5703125" style="571" customWidth="1"/>
    <col min="11523" max="11523" width="25.28515625" style="571" customWidth="1"/>
    <col min="11524" max="11524" width="9.5703125" style="571" customWidth="1"/>
    <col min="11525" max="11525" width="6.85546875" style="571" customWidth="1"/>
    <col min="11526" max="11526" width="17.42578125" style="571" customWidth="1"/>
    <col min="11527" max="11527" width="16.7109375" style="571" customWidth="1"/>
    <col min="11528" max="11528" width="16.5703125" style="571" customWidth="1"/>
    <col min="11529" max="11529" width="16.28515625" style="571" customWidth="1"/>
    <col min="11530" max="11776" width="14.85546875" style="571"/>
    <col min="11777" max="11777" width="11.5703125" style="571" customWidth="1"/>
    <col min="11778" max="11778" width="81.5703125" style="571" customWidth="1"/>
    <col min="11779" max="11779" width="25.28515625" style="571" customWidth="1"/>
    <col min="11780" max="11780" width="9.5703125" style="571" customWidth="1"/>
    <col min="11781" max="11781" width="6.85546875" style="571" customWidth="1"/>
    <col min="11782" max="11782" width="17.42578125" style="571" customWidth="1"/>
    <col min="11783" max="11783" width="16.7109375" style="571" customWidth="1"/>
    <col min="11784" max="11784" width="16.5703125" style="571" customWidth="1"/>
    <col min="11785" max="11785" width="16.28515625" style="571" customWidth="1"/>
    <col min="11786" max="12032" width="14.85546875" style="571"/>
    <col min="12033" max="12033" width="11.5703125" style="571" customWidth="1"/>
    <col min="12034" max="12034" width="81.5703125" style="571" customWidth="1"/>
    <col min="12035" max="12035" width="25.28515625" style="571" customWidth="1"/>
    <col min="12036" max="12036" width="9.5703125" style="571" customWidth="1"/>
    <col min="12037" max="12037" width="6.85546875" style="571" customWidth="1"/>
    <col min="12038" max="12038" width="17.42578125" style="571" customWidth="1"/>
    <col min="12039" max="12039" width="16.7109375" style="571" customWidth="1"/>
    <col min="12040" max="12040" width="16.5703125" style="571" customWidth="1"/>
    <col min="12041" max="12041" width="16.28515625" style="571" customWidth="1"/>
    <col min="12042" max="12288" width="14.85546875" style="571"/>
    <col min="12289" max="12289" width="11.5703125" style="571" customWidth="1"/>
    <col min="12290" max="12290" width="81.5703125" style="571" customWidth="1"/>
    <col min="12291" max="12291" width="25.28515625" style="571" customWidth="1"/>
    <col min="12292" max="12292" width="9.5703125" style="571" customWidth="1"/>
    <col min="12293" max="12293" width="6.85546875" style="571" customWidth="1"/>
    <col min="12294" max="12294" width="17.42578125" style="571" customWidth="1"/>
    <col min="12295" max="12295" width="16.7109375" style="571" customWidth="1"/>
    <col min="12296" max="12296" width="16.5703125" style="571" customWidth="1"/>
    <col min="12297" max="12297" width="16.28515625" style="571" customWidth="1"/>
    <col min="12298" max="12544" width="14.85546875" style="571"/>
    <col min="12545" max="12545" width="11.5703125" style="571" customWidth="1"/>
    <col min="12546" max="12546" width="81.5703125" style="571" customWidth="1"/>
    <col min="12547" max="12547" width="25.28515625" style="571" customWidth="1"/>
    <col min="12548" max="12548" width="9.5703125" style="571" customWidth="1"/>
    <col min="12549" max="12549" width="6.85546875" style="571" customWidth="1"/>
    <col min="12550" max="12550" width="17.42578125" style="571" customWidth="1"/>
    <col min="12551" max="12551" width="16.7109375" style="571" customWidth="1"/>
    <col min="12552" max="12552" width="16.5703125" style="571" customWidth="1"/>
    <col min="12553" max="12553" width="16.28515625" style="571" customWidth="1"/>
    <col min="12554" max="12800" width="14.85546875" style="571"/>
    <col min="12801" max="12801" width="11.5703125" style="571" customWidth="1"/>
    <col min="12802" max="12802" width="81.5703125" style="571" customWidth="1"/>
    <col min="12803" max="12803" width="25.28515625" style="571" customWidth="1"/>
    <col min="12804" max="12804" width="9.5703125" style="571" customWidth="1"/>
    <col min="12805" max="12805" width="6.85546875" style="571" customWidth="1"/>
    <col min="12806" max="12806" width="17.42578125" style="571" customWidth="1"/>
    <col min="12807" max="12807" width="16.7109375" style="571" customWidth="1"/>
    <col min="12808" max="12808" width="16.5703125" style="571" customWidth="1"/>
    <col min="12809" max="12809" width="16.28515625" style="571" customWidth="1"/>
    <col min="12810" max="13056" width="14.85546875" style="571"/>
    <col min="13057" max="13057" width="11.5703125" style="571" customWidth="1"/>
    <col min="13058" max="13058" width="81.5703125" style="571" customWidth="1"/>
    <col min="13059" max="13059" width="25.28515625" style="571" customWidth="1"/>
    <col min="13060" max="13060" width="9.5703125" style="571" customWidth="1"/>
    <col min="13061" max="13061" width="6.85546875" style="571" customWidth="1"/>
    <col min="13062" max="13062" width="17.42578125" style="571" customWidth="1"/>
    <col min="13063" max="13063" width="16.7109375" style="571" customWidth="1"/>
    <col min="13064" max="13064" width="16.5703125" style="571" customWidth="1"/>
    <col min="13065" max="13065" width="16.28515625" style="571" customWidth="1"/>
    <col min="13066" max="13312" width="14.85546875" style="571"/>
    <col min="13313" max="13313" width="11.5703125" style="571" customWidth="1"/>
    <col min="13314" max="13314" width="81.5703125" style="571" customWidth="1"/>
    <col min="13315" max="13315" width="25.28515625" style="571" customWidth="1"/>
    <col min="13316" max="13316" width="9.5703125" style="571" customWidth="1"/>
    <col min="13317" max="13317" width="6.85546875" style="571" customWidth="1"/>
    <col min="13318" max="13318" width="17.42578125" style="571" customWidth="1"/>
    <col min="13319" max="13319" width="16.7109375" style="571" customWidth="1"/>
    <col min="13320" max="13320" width="16.5703125" style="571" customWidth="1"/>
    <col min="13321" max="13321" width="16.28515625" style="571" customWidth="1"/>
    <col min="13322" max="13568" width="14.85546875" style="571"/>
    <col min="13569" max="13569" width="11.5703125" style="571" customWidth="1"/>
    <col min="13570" max="13570" width="81.5703125" style="571" customWidth="1"/>
    <col min="13571" max="13571" width="25.28515625" style="571" customWidth="1"/>
    <col min="13572" max="13572" width="9.5703125" style="571" customWidth="1"/>
    <col min="13573" max="13573" width="6.85546875" style="571" customWidth="1"/>
    <col min="13574" max="13574" width="17.42578125" style="571" customWidth="1"/>
    <col min="13575" max="13575" width="16.7109375" style="571" customWidth="1"/>
    <col min="13576" max="13576" width="16.5703125" style="571" customWidth="1"/>
    <col min="13577" max="13577" width="16.28515625" style="571" customWidth="1"/>
    <col min="13578" max="13824" width="14.85546875" style="571"/>
    <col min="13825" max="13825" width="11.5703125" style="571" customWidth="1"/>
    <col min="13826" max="13826" width="81.5703125" style="571" customWidth="1"/>
    <col min="13827" max="13827" width="25.28515625" style="571" customWidth="1"/>
    <col min="13828" max="13828" width="9.5703125" style="571" customWidth="1"/>
    <col min="13829" max="13829" width="6.85546875" style="571" customWidth="1"/>
    <col min="13830" max="13830" width="17.42578125" style="571" customWidth="1"/>
    <col min="13831" max="13831" width="16.7109375" style="571" customWidth="1"/>
    <col min="13832" max="13832" width="16.5703125" style="571" customWidth="1"/>
    <col min="13833" max="13833" width="16.28515625" style="571" customWidth="1"/>
    <col min="13834" max="14080" width="14.85546875" style="571"/>
    <col min="14081" max="14081" width="11.5703125" style="571" customWidth="1"/>
    <col min="14082" max="14082" width="81.5703125" style="571" customWidth="1"/>
    <col min="14083" max="14083" width="25.28515625" style="571" customWidth="1"/>
    <col min="14084" max="14084" width="9.5703125" style="571" customWidth="1"/>
    <col min="14085" max="14085" width="6.85546875" style="571" customWidth="1"/>
    <col min="14086" max="14086" width="17.42578125" style="571" customWidth="1"/>
    <col min="14087" max="14087" width="16.7109375" style="571" customWidth="1"/>
    <col min="14088" max="14088" width="16.5703125" style="571" customWidth="1"/>
    <col min="14089" max="14089" width="16.28515625" style="571" customWidth="1"/>
    <col min="14090" max="14336" width="14.85546875" style="571"/>
    <col min="14337" max="14337" width="11.5703125" style="571" customWidth="1"/>
    <col min="14338" max="14338" width="81.5703125" style="571" customWidth="1"/>
    <col min="14339" max="14339" width="25.28515625" style="571" customWidth="1"/>
    <col min="14340" max="14340" width="9.5703125" style="571" customWidth="1"/>
    <col min="14341" max="14341" width="6.85546875" style="571" customWidth="1"/>
    <col min="14342" max="14342" width="17.42578125" style="571" customWidth="1"/>
    <col min="14343" max="14343" width="16.7109375" style="571" customWidth="1"/>
    <col min="14344" max="14344" width="16.5703125" style="571" customWidth="1"/>
    <col min="14345" max="14345" width="16.28515625" style="571" customWidth="1"/>
    <col min="14346" max="14592" width="14.85546875" style="571"/>
    <col min="14593" max="14593" width="11.5703125" style="571" customWidth="1"/>
    <col min="14594" max="14594" width="81.5703125" style="571" customWidth="1"/>
    <col min="14595" max="14595" width="25.28515625" style="571" customWidth="1"/>
    <col min="14596" max="14596" width="9.5703125" style="571" customWidth="1"/>
    <col min="14597" max="14597" width="6.85546875" style="571" customWidth="1"/>
    <col min="14598" max="14598" width="17.42578125" style="571" customWidth="1"/>
    <col min="14599" max="14599" width="16.7109375" style="571" customWidth="1"/>
    <col min="14600" max="14600" width="16.5703125" style="571" customWidth="1"/>
    <col min="14601" max="14601" width="16.28515625" style="571" customWidth="1"/>
    <col min="14602" max="14848" width="14.85546875" style="571"/>
    <col min="14849" max="14849" width="11.5703125" style="571" customWidth="1"/>
    <col min="14850" max="14850" width="81.5703125" style="571" customWidth="1"/>
    <col min="14851" max="14851" width="25.28515625" style="571" customWidth="1"/>
    <col min="14852" max="14852" width="9.5703125" style="571" customWidth="1"/>
    <col min="14853" max="14853" width="6.85546875" style="571" customWidth="1"/>
    <col min="14854" max="14854" width="17.42578125" style="571" customWidth="1"/>
    <col min="14855" max="14855" width="16.7109375" style="571" customWidth="1"/>
    <col min="14856" max="14856" width="16.5703125" style="571" customWidth="1"/>
    <col min="14857" max="14857" width="16.28515625" style="571" customWidth="1"/>
    <col min="14858" max="15104" width="14.85546875" style="571"/>
    <col min="15105" max="15105" width="11.5703125" style="571" customWidth="1"/>
    <col min="15106" max="15106" width="81.5703125" style="571" customWidth="1"/>
    <col min="15107" max="15107" width="25.28515625" style="571" customWidth="1"/>
    <col min="15108" max="15108" width="9.5703125" style="571" customWidth="1"/>
    <col min="15109" max="15109" width="6.85546875" style="571" customWidth="1"/>
    <col min="15110" max="15110" width="17.42578125" style="571" customWidth="1"/>
    <col min="15111" max="15111" width="16.7109375" style="571" customWidth="1"/>
    <col min="15112" max="15112" width="16.5703125" style="571" customWidth="1"/>
    <col min="15113" max="15113" width="16.28515625" style="571" customWidth="1"/>
    <col min="15114" max="15360" width="14.85546875" style="571"/>
    <col min="15361" max="15361" width="11.5703125" style="571" customWidth="1"/>
    <col min="15362" max="15362" width="81.5703125" style="571" customWidth="1"/>
    <col min="15363" max="15363" width="25.28515625" style="571" customWidth="1"/>
    <col min="15364" max="15364" width="9.5703125" style="571" customWidth="1"/>
    <col min="15365" max="15365" width="6.85546875" style="571" customWidth="1"/>
    <col min="15366" max="15366" width="17.42578125" style="571" customWidth="1"/>
    <col min="15367" max="15367" width="16.7109375" style="571" customWidth="1"/>
    <col min="15368" max="15368" width="16.5703125" style="571" customWidth="1"/>
    <col min="15369" max="15369" width="16.28515625" style="571" customWidth="1"/>
    <col min="15370" max="15616" width="14.85546875" style="571"/>
    <col min="15617" max="15617" width="11.5703125" style="571" customWidth="1"/>
    <col min="15618" max="15618" width="81.5703125" style="571" customWidth="1"/>
    <col min="15619" max="15619" width="25.28515625" style="571" customWidth="1"/>
    <col min="15620" max="15620" width="9.5703125" style="571" customWidth="1"/>
    <col min="15621" max="15621" width="6.85546875" style="571" customWidth="1"/>
    <col min="15622" max="15622" width="17.42578125" style="571" customWidth="1"/>
    <col min="15623" max="15623" width="16.7109375" style="571" customWidth="1"/>
    <col min="15624" max="15624" width="16.5703125" style="571" customWidth="1"/>
    <col min="15625" max="15625" width="16.28515625" style="571" customWidth="1"/>
    <col min="15626" max="15872" width="14.85546875" style="571"/>
    <col min="15873" max="15873" width="11.5703125" style="571" customWidth="1"/>
    <col min="15874" max="15874" width="81.5703125" style="571" customWidth="1"/>
    <col min="15875" max="15875" width="25.28515625" style="571" customWidth="1"/>
    <col min="15876" max="15876" width="9.5703125" style="571" customWidth="1"/>
    <col min="15877" max="15877" width="6.85546875" style="571" customWidth="1"/>
    <col min="15878" max="15878" width="17.42578125" style="571" customWidth="1"/>
    <col min="15879" max="15879" width="16.7109375" style="571" customWidth="1"/>
    <col min="15880" max="15880" width="16.5703125" style="571" customWidth="1"/>
    <col min="15881" max="15881" width="16.28515625" style="571" customWidth="1"/>
    <col min="15882" max="16128" width="14.85546875" style="571"/>
    <col min="16129" max="16129" width="11.5703125" style="571" customWidth="1"/>
    <col min="16130" max="16130" width="81.5703125" style="571" customWidth="1"/>
    <col min="16131" max="16131" width="25.28515625" style="571" customWidth="1"/>
    <col min="16132" max="16132" width="9.5703125" style="571" customWidth="1"/>
    <col min="16133" max="16133" width="6.85546875" style="571" customWidth="1"/>
    <col min="16134" max="16134" width="17.42578125" style="571" customWidth="1"/>
    <col min="16135" max="16135" width="16.7109375" style="571" customWidth="1"/>
    <col min="16136" max="16136" width="16.5703125" style="571" customWidth="1"/>
    <col min="16137" max="16137" width="16.28515625" style="571" customWidth="1"/>
    <col min="16138" max="16384" width="14.85546875" style="571"/>
  </cols>
  <sheetData>
    <row r="1" spans="1:9" ht="13.8" thickBot="1">
      <c r="A1" s="571" t="s">
        <v>1276</v>
      </c>
      <c r="B1" s="572"/>
      <c r="C1" s="572"/>
      <c r="D1" s="573" t="s">
        <v>1277</v>
      </c>
      <c r="E1" s="574"/>
      <c r="F1" s="574"/>
      <c r="G1" s="574"/>
      <c r="H1" s="574"/>
      <c r="I1" s="574"/>
    </row>
    <row r="2" spans="1:9" ht="13.8" thickBot="1">
      <c r="A2" s="575"/>
      <c r="B2" s="576" t="s">
        <v>1278</v>
      </c>
      <c r="C2" s="576"/>
      <c r="D2" s="577"/>
      <c r="E2" s="577"/>
      <c r="F2" s="577"/>
      <c r="G2" s="577"/>
      <c r="H2" s="577"/>
      <c r="I2" s="578"/>
    </row>
    <row r="3" spans="1:9" ht="13.8" thickBot="1">
      <c r="A3" s="579" t="s">
        <v>1279</v>
      </c>
      <c r="B3" s="579" t="s">
        <v>1280</v>
      </c>
      <c r="C3" s="579" t="s">
        <v>1281</v>
      </c>
      <c r="D3" s="579" t="s">
        <v>1282</v>
      </c>
      <c r="E3" s="579" t="s">
        <v>1283</v>
      </c>
      <c r="F3" s="749" t="s">
        <v>1284</v>
      </c>
      <c r="G3" s="749"/>
      <c r="H3" s="749" t="s">
        <v>1285</v>
      </c>
      <c r="I3" s="749"/>
    </row>
    <row r="4" spans="1:9" ht="13.8" thickBot="1">
      <c r="A4" s="580" t="s">
        <v>1286</v>
      </c>
      <c r="B4" s="580" t="s">
        <v>1241</v>
      </c>
      <c r="C4" s="580" t="s">
        <v>1287</v>
      </c>
      <c r="D4" s="580" t="s">
        <v>1241</v>
      </c>
      <c r="E4" s="580" t="s">
        <v>1288</v>
      </c>
      <c r="F4" s="581" t="s">
        <v>1289</v>
      </c>
      <c r="G4" s="581" t="s">
        <v>1290</v>
      </c>
      <c r="H4" s="581" t="s">
        <v>1289</v>
      </c>
      <c r="I4" s="581" t="s">
        <v>1290</v>
      </c>
    </row>
    <row r="5" spans="1:9">
      <c r="A5" s="582"/>
      <c r="B5" s="583"/>
      <c r="C5" s="583"/>
      <c r="D5" s="583"/>
      <c r="E5" s="583"/>
      <c r="F5" s="583"/>
      <c r="G5" s="583"/>
      <c r="H5" s="583"/>
      <c r="I5" s="584"/>
    </row>
    <row r="6" spans="1:9">
      <c r="A6" s="585" t="s">
        <v>1291</v>
      </c>
      <c r="B6" s="586"/>
      <c r="C6" s="587"/>
      <c r="D6" s="588"/>
      <c r="E6" s="589"/>
      <c r="F6" s="589"/>
      <c r="G6" s="589"/>
      <c r="H6" s="589"/>
      <c r="I6" s="590"/>
    </row>
    <row r="7" spans="1:9">
      <c r="A7" s="591" t="s">
        <v>1292</v>
      </c>
      <c r="B7" s="586"/>
      <c r="C7" s="587"/>
      <c r="D7" s="588"/>
      <c r="E7" s="589"/>
      <c r="F7" s="589"/>
      <c r="G7" s="589"/>
      <c r="H7" s="589"/>
      <c r="I7" s="590"/>
    </row>
    <row r="8" spans="1:9">
      <c r="A8" s="591"/>
      <c r="B8" s="586"/>
      <c r="C8" s="587"/>
      <c r="D8" s="588"/>
      <c r="E8" s="589"/>
      <c r="F8" s="589"/>
      <c r="G8" s="589"/>
      <c r="H8" s="589"/>
      <c r="I8" s="590"/>
    </row>
    <row r="9" spans="1:9">
      <c r="A9" s="585" t="s">
        <v>1293</v>
      </c>
      <c r="B9" s="586"/>
      <c r="C9" s="587"/>
      <c r="D9" s="588"/>
      <c r="E9" s="589"/>
      <c r="F9" s="589"/>
      <c r="G9" s="589"/>
      <c r="H9" s="589"/>
      <c r="I9" s="590"/>
    </row>
    <row r="10" spans="1:9">
      <c r="A10" s="750" t="s">
        <v>1294</v>
      </c>
      <c r="B10" s="750"/>
      <c r="C10" s="750"/>
      <c r="D10" s="750"/>
      <c r="E10" s="750"/>
      <c r="F10" s="750"/>
      <c r="G10" s="750"/>
      <c r="H10" s="750"/>
      <c r="I10" s="750"/>
    </row>
    <row r="11" spans="1:9">
      <c r="A11" s="592"/>
      <c r="B11" s="586"/>
      <c r="C11" s="587"/>
      <c r="D11" s="588"/>
      <c r="E11" s="589"/>
      <c r="F11" s="589"/>
      <c r="G11" s="589"/>
      <c r="H11" s="589"/>
      <c r="I11" s="590"/>
    </row>
    <row r="12" spans="1:9">
      <c r="A12" s="593" t="s">
        <v>1295</v>
      </c>
      <c r="B12" s="586"/>
      <c r="C12" s="587"/>
      <c r="D12" s="588"/>
      <c r="E12" s="589"/>
      <c r="F12" s="589"/>
      <c r="G12" s="589"/>
      <c r="H12" s="589"/>
      <c r="I12" s="590"/>
    </row>
    <row r="13" spans="1:9" ht="25.5" customHeight="1">
      <c r="A13" s="747" t="s">
        <v>1296</v>
      </c>
      <c r="B13" s="747"/>
      <c r="C13" s="747"/>
      <c r="D13" s="747"/>
      <c r="E13" s="747"/>
      <c r="F13" s="747"/>
      <c r="G13" s="747"/>
      <c r="H13" s="747"/>
      <c r="I13" s="747"/>
    </row>
    <row r="14" spans="1:9" ht="14.1" customHeight="1">
      <c r="A14" s="747" t="s">
        <v>1297</v>
      </c>
      <c r="B14" s="747"/>
      <c r="C14" s="747"/>
      <c r="D14" s="747"/>
      <c r="E14" s="747"/>
      <c r="F14" s="747"/>
      <c r="G14" s="747"/>
      <c r="H14" s="747"/>
      <c r="I14" s="747"/>
    </row>
    <row r="15" spans="1:9" ht="14.1" customHeight="1">
      <c r="A15" s="747" t="s">
        <v>1298</v>
      </c>
      <c r="B15" s="747"/>
      <c r="C15" s="747"/>
      <c r="D15" s="747"/>
      <c r="E15" s="747"/>
      <c r="F15" s="747"/>
      <c r="G15" s="747"/>
      <c r="H15" s="747"/>
      <c r="I15" s="747"/>
    </row>
    <row r="16" spans="1:9" ht="25.5" customHeight="1">
      <c r="A16" s="747" t="s">
        <v>1299</v>
      </c>
      <c r="B16" s="747"/>
      <c r="C16" s="747"/>
      <c r="D16" s="747"/>
      <c r="E16" s="747"/>
      <c r="F16" s="747"/>
      <c r="G16" s="747"/>
      <c r="H16" s="747"/>
      <c r="I16" s="747"/>
    </row>
    <row r="17" spans="1:10" ht="12.75" customHeight="1">
      <c r="A17" s="747" t="s">
        <v>1300</v>
      </c>
      <c r="B17" s="747"/>
      <c r="C17" s="747"/>
      <c r="D17" s="747"/>
      <c r="E17" s="747"/>
      <c r="F17" s="747"/>
      <c r="G17" s="747"/>
      <c r="H17" s="747"/>
      <c r="I17" s="747"/>
    </row>
    <row r="18" spans="1:10" ht="12.75" customHeight="1">
      <c r="A18" s="747" t="s">
        <v>1301</v>
      </c>
      <c r="B18" s="747"/>
      <c r="C18" s="747"/>
      <c r="D18" s="747"/>
      <c r="E18" s="747"/>
      <c r="F18" s="747"/>
      <c r="G18" s="747"/>
      <c r="H18" s="747"/>
      <c r="I18" s="747"/>
    </row>
    <row r="19" spans="1:10" ht="12.75" customHeight="1">
      <c r="A19" s="747" t="s">
        <v>1302</v>
      </c>
      <c r="B19" s="747"/>
      <c r="C19" s="747"/>
      <c r="D19" s="747"/>
      <c r="E19" s="747"/>
      <c r="F19" s="747"/>
      <c r="G19" s="747"/>
      <c r="H19" s="747"/>
      <c r="I19" s="747"/>
    </row>
    <row r="20" spans="1:10" ht="14.1" customHeight="1">
      <c r="A20" s="747" t="s">
        <v>1303</v>
      </c>
      <c r="B20" s="747"/>
      <c r="C20" s="747"/>
      <c r="D20" s="747"/>
      <c r="E20" s="747"/>
      <c r="F20" s="747"/>
      <c r="G20" s="747"/>
      <c r="H20" s="747"/>
      <c r="I20" s="747"/>
    </row>
    <row r="21" spans="1:10" ht="14.1" customHeight="1">
      <c r="A21" s="747" t="s">
        <v>1304</v>
      </c>
      <c r="B21" s="747"/>
      <c r="C21" s="747"/>
      <c r="D21" s="747"/>
      <c r="E21" s="747"/>
      <c r="F21" s="747"/>
      <c r="G21" s="747"/>
      <c r="H21" s="747"/>
      <c r="I21" s="747"/>
    </row>
    <row r="22" spans="1:10" ht="14.1" customHeight="1">
      <c r="A22" s="748" t="s">
        <v>1305</v>
      </c>
      <c r="B22" s="748"/>
      <c r="C22" s="748"/>
      <c r="D22" s="748"/>
      <c r="E22" s="748"/>
      <c r="F22" s="748"/>
      <c r="G22" s="748"/>
      <c r="H22" s="748"/>
      <c r="I22" s="748"/>
    </row>
    <row r="23" spans="1:10" ht="28.5" customHeight="1">
      <c r="A23" s="747" t="s">
        <v>1306</v>
      </c>
      <c r="B23" s="747"/>
      <c r="C23" s="747"/>
      <c r="D23" s="747"/>
      <c r="E23" s="747"/>
      <c r="F23" s="747"/>
      <c r="G23" s="747"/>
      <c r="H23" s="747"/>
      <c r="I23" s="747"/>
    </row>
    <row r="24" spans="1:10" ht="14.1" customHeight="1">
      <c r="A24" s="747" t="s">
        <v>1307</v>
      </c>
      <c r="B24" s="747"/>
      <c r="C24" s="747"/>
      <c r="D24" s="747"/>
      <c r="E24" s="747"/>
      <c r="F24" s="747"/>
      <c r="G24" s="747"/>
      <c r="H24" s="747"/>
      <c r="I24" s="747"/>
    </row>
    <row r="25" spans="1:10" ht="27.75" customHeight="1">
      <c r="A25" s="747" t="s">
        <v>1308</v>
      </c>
      <c r="B25" s="747"/>
      <c r="C25" s="747"/>
      <c r="D25" s="747"/>
      <c r="E25" s="747"/>
      <c r="F25" s="747"/>
      <c r="G25" s="747"/>
      <c r="H25" s="747"/>
      <c r="I25" s="747"/>
    </row>
    <row r="26" spans="1:10" ht="24.75" customHeight="1">
      <c r="A26" s="747" t="s">
        <v>1309</v>
      </c>
      <c r="B26" s="747"/>
      <c r="C26" s="747"/>
      <c r="D26" s="747"/>
      <c r="E26" s="747"/>
      <c r="F26" s="747"/>
      <c r="G26" s="747"/>
      <c r="H26" s="747"/>
      <c r="I26" s="747"/>
    </row>
    <row r="27" spans="1:10" ht="14.1" customHeight="1">
      <c r="A27" s="747" t="s">
        <v>1310</v>
      </c>
      <c r="B27" s="747"/>
      <c r="C27" s="747"/>
      <c r="D27" s="747"/>
      <c r="E27" s="747"/>
      <c r="F27" s="747"/>
      <c r="G27" s="747"/>
      <c r="H27" s="747"/>
      <c r="I27" s="747"/>
    </row>
    <row r="28" spans="1:10" ht="13.8" thickBot="1">
      <c r="A28" s="594"/>
      <c r="B28" s="595"/>
      <c r="C28" s="596"/>
      <c r="D28" s="597"/>
      <c r="E28" s="598"/>
      <c r="F28" s="598"/>
      <c r="G28" s="598"/>
      <c r="H28" s="598"/>
      <c r="I28" s="599"/>
    </row>
    <row r="29" spans="1:10" ht="13.8">
      <c r="A29" s="600" t="s">
        <v>1311</v>
      </c>
      <c r="B29" s="601" t="s">
        <v>17</v>
      </c>
      <c r="C29" s="602"/>
      <c r="D29" s="602"/>
      <c r="E29" s="602"/>
      <c r="F29" s="602"/>
      <c r="G29" s="602"/>
      <c r="H29" s="602"/>
      <c r="I29" s="603"/>
    </row>
    <row r="30" spans="1:10" ht="13.8" thickBot="1">
      <c r="A30" s="604" t="s">
        <v>1312</v>
      </c>
      <c r="B30" s="605" t="s">
        <v>1313</v>
      </c>
      <c r="C30" s="606"/>
      <c r="D30" s="606"/>
      <c r="E30" s="606"/>
      <c r="F30" s="606"/>
      <c r="G30" s="606"/>
      <c r="H30" s="606"/>
      <c r="I30" s="607"/>
    </row>
    <row r="31" spans="1:10" s="616" customFormat="1">
      <c r="A31" s="608" t="s">
        <v>1314</v>
      </c>
      <c r="B31" s="609" t="s">
        <v>1315</v>
      </c>
      <c r="C31" s="610"/>
      <c r="D31" s="611"/>
      <c r="E31" s="612"/>
      <c r="F31" s="611"/>
      <c r="G31" s="613"/>
      <c r="H31" s="611"/>
      <c r="I31" s="614"/>
      <c r="J31" s="615"/>
    </row>
    <row r="32" spans="1:10" s="616" customFormat="1" ht="145.19999999999999">
      <c r="A32" s="617" t="s">
        <v>1316</v>
      </c>
      <c r="B32" s="618" t="s">
        <v>1317</v>
      </c>
      <c r="C32" s="619" t="s">
        <v>1318</v>
      </c>
      <c r="D32" s="620">
        <v>2</v>
      </c>
      <c r="E32" s="621" t="s">
        <v>1109</v>
      </c>
      <c r="F32" s="570"/>
      <c r="G32" s="622">
        <f t="shared" ref="G32:G57" si="0">F32*D32</f>
        <v>0</v>
      </c>
      <c r="H32" s="570"/>
      <c r="I32" s="623">
        <f t="shared" ref="I32:I57" si="1">CEILING(H32*D32,1)</f>
        <v>0</v>
      </c>
      <c r="J32" s="615"/>
    </row>
    <row r="33" spans="1:10" s="616" customFormat="1" ht="118.8">
      <c r="A33" s="617" t="s">
        <v>1319</v>
      </c>
      <c r="B33" s="618" t="s">
        <v>1320</v>
      </c>
      <c r="C33" s="619" t="s">
        <v>1318</v>
      </c>
      <c r="D33" s="620">
        <v>2</v>
      </c>
      <c r="E33" s="621" t="s">
        <v>1109</v>
      </c>
      <c r="F33" s="570"/>
      <c r="G33" s="622">
        <f t="shared" si="0"/>
        <v>0</v>
      </c>
      <c r="H33" s="570"/>
      <c r="I33" s="623">
        <f t="shared" si="1"/>
        <v>0</v>
      </c>
      <c r="J33" s="615"/>
    </row>
    <row r="34" spans="1:10" s="616" customFormat="1" ht="52.8">
      <c r="A34" s="617"/>
      <c r="B34" s="618" t="s">
        <v>1321</v>
      </c>
      <c r="C34" s="619" t="s">
        <v>1318</v>
      </c>
      <c r="D34" s="620">
        <v>2</v>
      </c>
      <c r="E34" s="621" t="s">
        <v>1109</v>
      </c>
      <c r="F34" s="570"/>
      <c r="G34" s="622">
        <f t="shared" si="0"/>
        <v>0</v>
      </c>
      <c r="H34" s="570"/>
      <c r="I34" s="624">
        <f t="shared" si="1"/>
        <v>0</v>
      </c>
      <c r="J34" s="615"/>
    </row>
    <row r="35" spans="1:10" s="616" customFormat="1" ht="52.8">
      <c r="A35" s="625" t="s">
        <v>1322</v>
      </c>
      <c r="B35" s="618" t="s">
        <v>1323</v>
      </c>
      <c r="C35" s="619" t="s">
        <v>1318</v>
      </c>
      <c r="D35" s="620">
        <v>2</v>
      </c>
      <c r="E35" s="621" t="s">
        <v>1109</v>
      </c>
      <c r="F35" s="570"/>
      <c r="G35" s="622">
        <f t="shared" si="0"/>
        <v>0</v>
      </c>
      <c r="H35" s="570"/>
      <c r="I35" s="624">
        <f t="shared" si="1"/>
        <v>0</v>
      </c>
      <c r="J35" s="615"/>
    </row>
    <row r="36" spans="1:10" s="616" customFormat="1" ht="52.8">
      <c r="A36" s="625" t="s">
        <v>1324</v>
      </c>
      <c r="B36" s="618" t="s">
        <v>1325</v>
      </c>
      <c r="C36" s="619" t="s">
        <v>1318</v>
      </c>
      <c r="D36" s="620">
        <v>2</v>
      </c>
      <c r="E36" s="621" t="s">
        <v>1109</v>
      </c>
      <c r="F36" s="570"/>
      <c r="G36" s="622">
        <f t="shared" si="0"/>
        <v>0</v>
      </c>
      <c r="H36" s="570"/>
      <c r="I36" s="624">
        <f t="shared" si="1"/>
        <v>0</v>
      </c>
      <c r="J36" s="615"/>
    </row>
    <row r="37" spans="1:10" s="616" customFormat="1" ht="52.8">
      <c r="A37" s="625" t="s">
        <v>1326</v>
      </c>
      <c r="B37" s="626" t="s">
        <v>1327</v>
      </c>
      <c r="C37" s="627" t="s">
        <v>1318</v>
      </c>
      <c r="D37" s="620">
        <v>2</v>
      </c>
      <c r="E37" s="621" t="s">
        <v>1109</v>
      </c>
      <c r="F37" s="570"/>
      <c r="G37" s="622">
        <f t="shared" si="0"/>
        <v>0</v>
      </c>
      <c r="H37" s="570"/>
      <c r="I37" s="624">
        <f t="shared" si="1"/>
        <v>0</v>
      </c>
      <c r="J37" s="615"/>
    </row>
    <row r="38" spans="1:10" s="616" customFormat="1" ht="52.8">
      <c r="A38" s="625" t="s">
        <v>1328</v>
      </c>
      <c r="B38" s="626" t="s">
        <v>1329</v>
      </c>
      <c r="C38" s="627" t="s">
        <v>1318</v>
      </c>
      <c r="D38" s="620">
        <v>2</v>
      </c>
      <c r="E38" s="621" t="s">
        <v>1109</v>
      </c>
      <c r="F38" s="570"/>
      <c r="G38" s="622">
        <f t="shared" si="0"/>
        <v>0</v>
      </c>
      <c r="H38" s="570"/>
      <c r="I38" s="624">
        <f t="shared" si="1"/>
        <v>0</v>
      </c>
      <c r="J38" s="615"/>
    </row>
    <row r="39" spans="1:10" s="616" customFormat="1" ht="39.6">
      <c r="A39" s="625" t="s">
        <v>1330</v>
      </c>
      <c r="B39" s="628" t="s">
        <v>1331</v>
      </c>
      <c r="C39" s="619" t="s">
        <v>1318</v>
      </c>
      <c r="D39" s="620">
        <v>50</v>
      </c>
      <c r="E39" s="621" t="s">
        <v>164</v>
      </c>
      <c r="F39" s="570"/>
      <c r="G39" s="622">
        <f t="shared" si="0"/>
        <v>0</v>
      </c>
      <c r="H39" s="570"/>
      <c r="I39" s="624">
        <f t="shared" si="1"/>
        <v>0</v>
      </c>
      <c r="J39" s="615"/>
    </row>
    <row r="40" spans="1:10" s="616" customFormat="1" ht="39.6">
      <c r="A40" s="625" t="s">
        <v>1332</v>
      </c>
      <c r="B40" s="618" t="s">
        <v>1333</v>
      </c>
      <c r="C40" s="619" t="s">
        <v>1318</v>
      </c>
      <c r="D40" s="620">
        <v>55</v>
      </c>
      <c r="E40" s="621" t="s">
        <v>1334</v>
      </c>
      <c r="F40" s="570"/>
      <c r="G40" s="622">
        <f t="shared" si="0"/>
        <v>0</v>
      </c>
      <c r="H40" s="570"/>
      <c r="I40" s="624">
        <f t="shared" si="1"/>
        <v>0</v>
      </c>
      <c r="J40" s="615"/>
    </row>
    <row r="41" spans="1:10" s="616" customFormat="1" ht="52.8">
      <c r="A41" s="625" t="s">
        <v>1335</v>
      </c>
      <c r="B41" s="618" t="s">
        <v>1336</v>
      </c>
      <c r="C41" s="619" t="s">
        <v>1318</v>
      </c>
      <c r="D41" s="620">
        <v>2</v>
      </c>
      <c r="E41" s="621" t="s">
        <v>1109</v>
      </c>
      <c r="F41" s="570"/>
      <c r="G41" s="622">
        <f t="shared" si="0"/>
        <v>0</v>
      </c>
      <c r="H41" s="570"/>
      <c r="I41" s="624">
        <f t="shared" si="1"/>
        <v>0</v>
      </c>
      <c r="J41" s="615"/>
    </row>
    <row r="42" spans="1:10" s="616" customFormat="1" ht="52.8">
      <c r="A42" s="625" t="s">
        <v>1337</v>
      </c>
      <c r="B42" s="618" t="s">
        <v>1338</v>
      </c>
      <c r="C42" s="619" t="s">
        <v>1318</v>
      </c>
      <c r="D42" s="620">
        <v>2</v>
      </c>
      <c r="E42" s="621" t="s">
        <v>1109</v>
      </c>
      <c r="F42" s="570"/>
      <c r="G42" s="622">
        <f t="shared" si="0"/>
        <v>0</v>
      </c>
      <c r="H42" s="570"/>
      <c r="I42" s="624">
        <f t="shared" si="1"/>
        <v>0</v>
      </c>
      <c r="J42" s="615"/>
    </row>
    <row r="43" spans="1:10" s="616" customFormat="1" ht="60">
      <c r="A43" s="625" t="s">
        <v>1339</v>
      </c>
      <c r="B43" s="628" t="s">
        <v>1340</v>
      </c>
      <c r="C43" s="619" t="s">
        <v>1318</v>
      </c>
      <c r="D43" s="620">
        <v>4</v>
      </c>
      <c r="E43" s="621" t="s">
        <v>1109</v>
      </c>
      <c r="F43" s="570"/>
      <c r="G43" s="622">
        <f t="shared" si="0"/>
        <v>0</v>
      </c>
      <c r="H43" s="570"/>
      <c r="I43" s="624">
        <f t="shared" si="1"/>
        <v>0</v>
      </c>
      <c r="J43" s="615"/>
    </row>
    <row r="44" spans="1:10" s="616" customFormat="1" ht="33.6">
      <c r="A44" s="625" t="s">
        <v>1341</v>
      </c>
      <c r="B44" s="628" t="s">
        <v>1342</v>
      </c>
      <c r="C44" s="619" t="s">
        <v>1318</v>
      </c>
      <c r="D44" s="629">
        <v>45</v>
      </c>
      <c r="E44" s="621" t="s">
        <v>164</v>
      </c>
      <c r="F44" s="570"/>
      <c r="G44" s="622">
        <f t="shared" si="0"/>
        <v>0</v>
      </c>
      <c r="H44" s="570"/>
      <c r="I44" s="624">
        <f t="shared" si="1"/>
        <v>0</v>
      </c>
      <c r="J44" s="615"/>
    </row>
    <row r="45" spans="1:10" s="616" customFormat="1" ht="39.6">
      <c r="A45" s="625" t="s">
        <v>1343</v>
      </c>
      <c r="B45" s="626" t="s">
        <v>1344</v>
      </c>
      <c r="C45" s="627" t="s">
        <v>1318</v>
      </c>
      <c r="D45" s="620">
        <v>10</v>
      </c>
      <c r="E45" s="621" t="s">
        <v>164</v>
      </c>
      <c r="F45" s="570"/>
      <c r="G45" s="622">
        <f t="shared" si="0"/>
        <v>0</v>
      </c>
      <c r="H45" s="570"/>
      <c r="I45" s="624">
        <f t="shared" si="1"/>
        <v>0</v>
      </c>
      <c r="J45" s="615"/>
    </row>
    <row r="46" spans="1:10" s="616" customFormat="1" ht="66">
      <c r="A46" s="625" t="s">
        <v>1345</v>
      </c>
      <c r="B46" s="626" t="s">
        <v>1346</v>
      </c>
      <c r="C46" s="619" t="s">
        <v>1347</v>
      </c>
      <c r="D46" s="629">
        <v>2</v>
      </c>
      <c r="E46" s="621" t="s">
        <v>1348</v>
      </c>
      <c r="F46" s="622">
        <v>0</v>
      </c>
      <c r="G46" s="622">
        <f t="shared" si="0"/>
        <v>0</v>
      </c>
      <c r="H46" s="622">
        <v>0</v>
      </c>
      <c r="I46" s="624">
        <f t="shared" si="1"/>
        <v>0</v>
      </c>
      <c r="J46" s="615"/>
    </row>
    <row r="47" spans="1:10" s="616" customFormat="1" ht="26.4">
      <c r="A47" s="625" t="s">
        <v>1349</v>
      </c>
      <c r="B47" s="618" t="s">
        <v>1350</v>
      </c>
      <c r="C47" s="619" t="s">
        <v>1318</v>
      </c>
      <c r="D47" s="620">
        <v>25</v>
      </c>
      <c r="E47" s="621" t="s">
        <v>1334</v>
      </c>
      <c r="F47" s="570"/>
      <c r="G47" s="622">
        <f t="shared" si="0"/>
        <v>0</v>
      </c>
      <c r="H47" s="570"/>
      <c r="I47" s="624">
        <f t="shared" si="1"/>
        <v>0</v>
      </c>
      <c r="J47" s="615"/>
    </row>
    <row r="48" spans="1:10" s="616" customFormat="1">
      <c r="A48" s="625" t="s">
        <v>1351</v>
      </c>
      <c r="B48" s="618" t="s">
        <v>1352</v>
      </c>
      <c r="C48" s="619" t="s">
        <v>1318</v>
      </c>
      <c r="D48" s="620">
        <v>50</v>
      </c>
      <c r="E48" s="621" t="s">
        <v>681</v>
      </c>
      <c r="F48" s="570"/>
      <c r="G48" s="622">
        <f t="shared" si="0"/>
        <v>0</v>
      </c>
      <c r="H48" s="622">
        <v>0</v>
      </c>
      <c r="I48" s="624">
        <f t="shared" si="1"/>
        <v>0</v>
      </c>
      <c r="J48" s="615"/>
    </row>
    <row r="49" spans="1:10" s="616" customFormat="1" ht="26.4">
      <c r="A49" s="625" t="s">
        <v>1353</v>
      </c>
      <c r="B49" s="618" t="s">
        <v>1354</v>
      </c>
      <c r="C49" s="619" t="s">
        <v>1318</v>
      </c>
      <c r="D49" s="620">
        <v>8</v>
      </c>
      <c r="E49" s="621" t="s">
        <v>1109</v>
      </c>
      <c r="F49" s="570"/>
      <c r="G49" s="622">
        <f t="shared" si="0"/>
        <v>0</v>
      </c>
      <c r="H49" s="570"/>
      <c r="I49" s="624">
        <f t="shared" si="1"/>
        <v>0</v>
      </c>
      <c r="J49" s="615"/>
    </row>
    <row r="50" spans="1:10" s="616" customFormat="1" ht="39.6">
      <c r="A50" s="625" t="s">
        <v>1355</v>
      </c>
      <c r="B50" s="630" t="s">
        <v>1356</v>
      </c>
      <c r="C50" s="619" t="s">
        <v>1347</v>
      </c>
      <c r="D50" s="620">
        <v>2</v>
      </c>
      <c r="E50" s="621" t="s">
        <v>1109</v>
      </c>
      <c r="F50" s="622">
        <v>0</v>
      </c>
      <c r="G50" s="622">
        <f t="shared" si="0"/>
        <v>0</v>
      </c>
      <c r="H50" s="622">
        <v>0</v>
      </c>
      <c r="I50" s="624">
        <f t="shared" si="1"/>
        <v>0</v>
      </c>
      <c r="J50" s="615"/>
    </row>
    <row r="51" spans="1:10" s="616" customFormat="1" ht="26.4">
      <c r="A51" s="625" t="s">
        <v>1357</v>
      </c>
      <c r="B51" s="628" t="s">
        <v>1358</v>
      </c>
      <c r="C51" s="619" t="s">
        <v>1318</v>
      </c>
      <c r="D51" s="620">
        <v>45</v>
      </c>
      <c r="E51" s="621" t="s">
        <v>1334</v>
      </c>
      <c r="F51" s="570"/>
      <c r="G51" s="622">
        <f t="shared" si="0"/>
        <v>0</v>
      </c>
      <c r="H51" s="570"/>
      <c r="I51" s="624">
        <f t="shared" si="1"/>
        <v>0</v>
      </c>
      <c r="J51" s="615"/>
    </row>
    <row r="52" spans="1:10" s="616" customFormat="1" ht="26.4">
      <c r="A52" s="625" t="s">
        <v>1359</v>
      </c>
      <c r="B52" s="618" t="s">
        <v>1360</v>
      </c>
      <c r="C52" s="619" t="s">
        <v>1318</v>
      </c>
      <c r="D52" s="620">
        <v>55</v>
      </c>
      <c r="E52" s="621" t="s">
        <v>1334</v>
      </c>
      <c r="F52" s="570"/>
      <c r="G52" s="622">
        <f t="shared" si="0"/>
        <v>0</v>
      </c>
      <c r="H52" s="570"/>
      <c r="I52" s="624">
        <f t="shared" si="1"/>
        <v>0</v>
      </c>
      <c r="J52" s="615"/>
    </row>
    <row r="53" spans="1:10" s="616" customFormat="1" ht="26.4">
      <c r="A53" s="625" t="s">
        <v>1361</v>
      </c>
      <c r="B53" s="618" t="s">
        <v>1362</v>
      </c>
      <c r="C53" s="619" t="s">
        <v>1363</v>
      </c>
      <c r="D53" s="629">
        <v>2</v>
      </c>
      <c r="E53" s="621" t="s">
        <v>1348</v>
      </c>
      <c r="F53" s="622">
        <v>0</v>
      </c>
      <c r="G53" s="622">
        <f>F53*D53</f>
        <v>0</v>
      </c>
      <c r="H53" s="622">
        <v>0</v>
      </c>
      <c r="I53" s="624">
        <f>CEILING(H53*D53,1)</f>
        <v>0</v>
      </c>
      <c r="J53" s="615"/>
    </row>
    <row r="54" spans="1:10" s="616" customFormat="1">
      <c r="A54" s="625" t="s">
        <v>1364</v>
      </c>
      <c r="B54" s="618" t="s">
        <v>1365</v>
      </c>
      <c r="C54" s="619" t="s">
        <v>1318</v>
      </c>
      <c r="D54" s="620">
        <v>2</v>
      </c>
      <c r="E54" s="621" t="s">
        <v>681</v>
      </c>
      <c r="F54" s="570"/>
      <c r="G54" s="622">
        <f t="shared" si="0"/>
        <v>0</v>
      </c>
      <c r="H54" s="570"/>
      <c r="I54" s="624">
        <f t="shared" si="1"/>
        <v>0</v>
      </c>
      <c r="J54" s="615"/>
    </row>
    <row r="55" spans="1:10" s="616" customFormat="1">
      <c r="A55" s="625" t="s">
        <v>1366</v>
      </c>
      <c r="B55" s="618" t="s">
        <v>1367</v>
      </c>
      <c r="C55" s="619" t="s">
        <v>1318</v>
      </c>
      <c r="D55" s="620">
        <v>2</v>
      </c>
      <c r="E55" s="621" t="s">
        <v>1348</v>
      </c>
      <c r="F55" s="570"/>
      <c r="G55" s="622">
        <f t="shared" si="0"/>
        <v>0</v>
      </c>
      <c r="H55" s="570"/>
      <c r="I55" s="624">
        <f t="shared" si="1"/>
        <v>0</v>
      </c>
      <c r="J55" s="615"/>
    </row>
    <row r="56" spans="1:10" s="616" customFormat="1">
      <c r="A56" s="625" t="s">
        <v>1368</v>
      </c>
      <c r="B56" s="618" t="s">
        <v>1369</v>
      </c>
      <c r="C56" s="619" t="s">
        <v>1318</v>
      </c>
      <c r="D56" s="620">
        <v>2</v>
      </c>
      <c r="E56" s="621" t="s">
        <v>1348</v>
      </c>
      <c r="F56" s="570"/>
      <c r="G56" s="622">
        <f t="shared" si="0"/>
        <v>0</v>
      </c>
      <c r="H56" s="570"/>
      <c r="I56" s="624">
        <f t="shared" si="1"/>
        <v>0</v>
      </c>
      <c r="J56" s="615"/>
    </row>
    <row r="57" spans="1:10" s="616" customFormat="1">
      <c r="A57" s="625" t="s">
        <v>1370</v>
      </c>
      <c r="B57" s="618" t="s">
        <v>1371</v>
      </c>
      <c r="C57" s="619" t="s">
        <v>1318</v>
      </c>
      <c r="D57" s="620">
        <v>2</v>
      </c>
      <c r="E57" s="621" t="s">
        <v>1348</v>
      </c>
      <c r="F57" s="570"/>
      <c r="G57" s="622">
        <f t="shared" si="0"/>
        <v>0</v>
      </c>
      <c r="H57" s="570"/>
      <c r="I57" s="624">
        <f t="shared" si="1"/>
        <v>0</v>
      </c>
      <c r="J57" s="615"/>
    </row>
    <row r="58" spans="1:10" s="616" customFormat="1" ht="13.8">
      <c r="A58" s="625"/>
      <c r="B58" s="631"/>
      <c r="C58" s="619"/>
      <c r="D58" s="620"/>
      <c r="E58" s="621"/>
      <c r="F58" s="622"/>
      <c r="G58" s="622"/>
      <c r="H58" s="622"/>
      <c r="I58" s="624"/>
      <c r="J58" s="615"/>
    </row>
    <row r="59" spans="1:10">
      <c r="A59" s="632" t="s">
        <v>1372</v>
      </c>
      <c r="B59" s="633" t="s">
        <v>925</v>
      </c>
      <c r="C59" s="634"/>
      <c r="D59" s="634"/>
      <c r="E59" s="634"/>
      <c r="F59" s="634"/>
      <c r="G59" s="635"/>
      <c r="H59" s="634"/>
      <c r="I59" s="636"/>
    </row>
    <row r="60" spans="1:10">
      <c r="A60" s="625" t="s">
        <v>1373</v>
      </c>
      <c r="B60" s="637" t="s">
        <v>1374</v>
      </c>
      <c r="C60" s="638" t="s">
        <v>1318</v>
      </c>
      <c r="D60" s="629">
        <v>24</v>
      </c>
      <c r="E60" s="638" t="s">
        <v>1375</v>
      </c>
      <c r="F60" s="622">
        <v>0</v>
      </c>
      <c r="G60" s="622">
        <f>F60*D60</f>
        <v>0</v>
      </c>
      <c r="H60" s="570"/>
      <c r="I60" s="624">
        <f>CEILING(H60*D60,1)</f>
        <v>0</v>
      </c>
    </row>
    <row r="61" spans="1:10">
      <c r="A61" s="625" t="s">
        <v>1376</v>
      </c>
      <c r="B61" s="637" t="s">
        <v>1377</v>
      </c>
      <c r="C61" s="638" t="s">
        <v>1318</v>
      </c>
      <c r="D61" s="629">
        <v>1</v>
      </c>
      <c r="E61" s="638" t="s">
        <v>1375</v>
      </c>
      <c r="F61" s="622">
        <v>0</v>
      </c>
      <c r="G61" s="622">
        <f>F61*D61</f>
        <v>0</v>
      </c>
      <c r="H61" s="570"/>
      <c r="I61" s="624">
        <f>CEILING(H61*D61,1)</f>
        <v>0</v>
      </c>
    </row>
    <row r="62" spans="1:10">
      <c r="A62" s="625" t="s">
        <v>1378</v>
      </c>
      <c r="B62" s="628" t="s">
        <v>1379</v>
      </c>
      <c r="C62" s="638" t="s">
        <v>1318</v>
      </c>
      <c r="D62" s="629">
        <v>8</v>
      </c>
      <c r="E62" s="638" t="s">
        <v>1375</v>
      </c>
      <c r="F62" s="622">
        <v>0</v>
      </c>
      <c r="G62" s="622">
        <f>F62*D62</f>
        <v>0</v>
      </c>
      <c r="H62" s="570"/>
      <c r="I62" s="624">
        <f>CEILING(H62*D62,1)</f>
        <v>0</v>
      </c>
    </row>
    <row r="63" spans="1:10" ht="54">
      <c r="A63" s="625" t="s">
        <v>1380</v>
      </c>
      <c r="B63" s="628" t="s">
        <v>1381</v>
      </c>
      <c r="C63" s="638" t="s">
        <v>1318</v>
      </c>
      <c r="D63" s="629">
        <v>5</v>
      </c>
      <c r="E63" s="638" t="s">
        <v>1375</v>
      </c>
      <c r="F63" s="622">
        <v>0</v>
      </c>
      <c r="G63" s="622">
        <f>F63*D63</f>
        <v>0</v>
      </c>
      <c r="H63" s="570"/>
      <c r="I63" s="624">
        <f>CEILING(H63*D63,1)</f>
        <v>0</v>
      </c>
    </row>
    <row r="64" spans="1:10">
      <c r="A64" s="625" t="s">
        <v>1382</v>
      </c>
      <c r="B64" s="637" t="s">
        <v>1383</v>
      </c>
      <c r="C64" s="638" t="s">
        <v>1318</v>
      </c>
      <c r="D64" s="629">
        <v>1</v>
      </c>
      <c r="E64" s="621" t="s">
        <v>1348</v>
      </c>
      <c r="F64" s="622">
        <v>0</v>
      </c>
      <c r="G64" s="622">
        <f>F64*D64</f>
        <v>0</v>
      </c>
      <c r="H64" s="570"/>
      <c r="I64" s="624">
        <f>CEILING(H64*D64,1)</f>
        <v>0</v>
      </c>
    </row>
    <row r="65" spans="1:9" ht="13.8" thickBot="1">
      <c r="A65" s="639"/>
      <c r="B65" s="640"/>
      <c r="C65" s="641"/>
      <c r="D65" s="642"/>
      <c r="E65" s="642"/>
      <c r="F65" s="642"/>
      <c r="G65" s="642"/>
      <c r="H65" s="642"/>
      <c r="I65" s="643"/>
    </row>
    <row r="66" spans="1:9">
      <c r="A66" s="644"/>
      <c r="I66" s="646"/>
    </row>
    <row r="67" spans="1:9">
      <c r="A67" s="647"/>
      <c r="B67" s="571" t="s">
        <v>1284</v>
      </c>
      <c r="C67" s="571"/>
      <c r="I67" s="648">
        <f>SUM(G31:G65)</f>
        <v>0</v>
      </c>
    </row>
    <row r="68" spans="1:9">
      <c r="A68" s="644"/>
      <c r="B68" s="571" t="s">
        <v>1285</v>
      </c>
      <c r="I68" s="648">
        <f>SUM(I31:I65)</f>
        <v>0</v>
      </c>
    </row>
    <row r="69" spans="1:9">
      <c r="A69" s="644"/>
      <c r="B69" s="649" t="s">
        <v>1384</v>
      </c>
      <c r="I69" s="650">
        <f>I67+I68</f>
        <v>0</v>
      </c>
    </row>
    <row r="70" spans="1:9" ht="13.8" thickBot="1">
      <c r="A70" s="651"/>
      <c r="B70" s="652"/>
      <c r="C70" s="653"/>
      <c r="D70" s="652"/>
      <c r="E70" s="652"/>
      <c r="F70" s="652"/>
      <c r="G70" s="652"/>
      <c r="H70" s="652"/>
      <c r="I70" s="654"/>
    </row>
    <row r="71" spans="1:9">
      <c r="A71" s="655"/>
      <c r="B71" s="656"/>
      <c r="C71" s="657"/>
      <c r="D71" s="583"/>
      <c r="E71" s="583"/>
      <c r="F71" s="583"/>
      <c r="G71" s="583"/>
      <c r="H71" s="583"/>
      <c r="I71" s="584"/>
    </row>
    <row r="72" spans="1:9">
      <c r="A72" s="658" t="s">
        <v>1385</v>
      </c>
      <c r="I72" s="646"/>
    </row>
    <row r="73" spans="1:9">
      <c r="A73" s="659"/>
      <c r="B73" s="628"/>
      <c r="I73" s="646"/>
    </row>
    <row r="74" spans="1:9">
      <c r="A74" s="660" t="s">
        <v>1314</v>
      </c>
      <c r="B74" s="628" t="str">
        <f>B31</f>
        <v>Zařízení č. 1 - Chlazení auly</v>
      </c>
      <c r="G74" s="661">
        <f>SUM(G32:G58)</f>
        <v>0</v>
      </c>
      <c r="H74" s="661"/>
      <c r="I74" s="648">
        <f>SUM(I32:I58)</f>
        <v>0</v>
      </c>
    </row>
    <row r="75" spans="1:9">
      <c r="A75" s="659"/>
      <c r="B75" s="628"/>
      <c r="G75" s="661"/>
      <c r="H75" s="661"/>
      <c r="I75" s="650">
        <f>G74+I74</f>
        <v>0</v>
      </c>
    </row>
    <row r="76" spans="1:9">
      <c r="A76" s="659"/>
      <c r="B76" s="628"/>
      <c r="G76" s="661"/>
      <c r="H76" s="661"/>
      <c r="I76" s="650"/>
    </row>
    <row r="77" spans="1:9">
      <c r="A77" s="659" t="str">
        <f>A59</f>
        <v>99.</v>
      </c>
      <c r="B77" s="628" t="str">
        <f>B59</f>
        <v>Ostatní</v>
      </c>
      <c r="G77" s="661">
        <f>SUM(G60:G65)</f>
        <v>0</v>
      </c>
      <c r="H77" s="661"/>
      <c r="I77" s="648">
        <f>SUM(I60:I65)</f>
        <v>0</v>
      </c>
    </row>
    <row r="78" spans="1:9" ht="13.8" thickBot="1">
      <c r="A78" s="659"/>
      <c r="B78" s="628"/>
      <c r="G78" s="661"/>
      <c r="H78" s="661"/>
      <c r="I78" s="650">
        <f>G77+I77</f>
        <v>0</v>
      </c>
    </row>
    <row r="79" spans="1:9">
      <c r="A79" s="662"/>
      <c r="B79" s="663"/>
      <c r="C79" s="664"/>
      <c r="D79" s="663"/>
      <c r="E79" s="663"/>
      <c r="F79" s="663"/>
      <c r="G79" s="663"/>
      <c r="H79" s="663"/>
      <c r="I79" s="665"/>
    </row>
    <row r="80" spans="1:9">
      <c r="A80" s="666"/>
      <c r="B80" s="649" t="s">
        <v>1384</v>
      </c>
      <c r="I80" s="667">
        <f>I75+I78</f>
        <v>0</v>
      </c>
    </row>
    <row r="81" spans="1:9" ht="13.8" thickBot="1">
      <c r="A81" s="668"/>
      <c r="B81" s="642"/>
      <c r="C81" s="641"/>
      <c r="D81" s="642"/>
      <c r="E81" s="642"/>
      <c r="F81" s="642"/>
      <c r="G81" s="642"/>
      <c r="H81" s="642"/>
      <c r="I81" s="643"/>
    </row>
    <row r="84" spans="1:9">
      <c r="G84" s="669"/>
    </row>
    <row r="85" spans="1:9">
      <c r="G85" s="669"/>
    </row>
  </sheetData>
  <sheetProtection algorithmName="SHA-512" hashValue="63ZQj2aTkQlgY76WF5uRqlffNRx8gLKOOYoc9DbX01yFmVXe+nAhMkYAK8xsvGwRjVc+WXYqPqQ2dYXzetsZWQ==" saltValue="dMFyNNvKTp05raunma4FnQ==" spinCount="100000" sheet="1" objects="1" scenarios="1"/>
  <mergeCells count="18">
    <mergeCell ref="A15:I15"/>
    <mergeCell ref="F3:G3"/>
    <mergeCell ref="H3:I3"/>
    <mergeCell ref="A10:I10"/>
    <mergeCell ref="A13:I13"/>
    <mergeCell ref="A14:I14"/>
    <mergeCell ref="A27:I27"/>
    <mergeCell ref="A16:I16"/>
    <mergeCell ref="A17:I17"/>
    <mergeCell ref="A18:I18"/>
    <mergeCell ref="A19:I19"/>
    <mergeCell ref="A20:I20"/>
    <mergeCell ref="A21:I21"/>
    <mergeCell ref="A22:I22"/>
    <mergeCell ref="A23:I23"/>
    <mergeCell ref="A24:I24"/>
    <mergeCell ref="A25:I25"/>
    <mergeCell ref="A26:I26"/>
  </mergeCells>
  <printOptions horizontalCentered="1" gridLines="1"/>
  <pageMargins left="0.78749999999999998" right="0.78749999999999998" top="0.78749999999999998" bottom="0.70902777777777781" header="0.27569444444444446" footer="0.27569444444444446"/>
  <pageSetup paperSize="9" scale="52" orientation="portrait" useFirstPageNumber="1" horizontalDpi="300" verticalDpi="300" r:id="rId1"/>
  <headerFooter alignWithMargins="0">
    <oddHeader>&amp;C&amp;"Arial,tučné"&amp;14Projekční rozpočet
VZT&amp;R&amp;12&amp;D</oddHeader>
    <oddFooter>&amp;L&amp;14MIKROKLIMA s.r.o.&amp;R&amp;14&amp;P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13</vt:i4>
      </vt:variant>
    </vt:vector>
  </HeadingPairs>
  <TitlesOfParts>
    <vt:vector size="21" baseType="lpstr">
      <vt:lpstr>Rekapitulace stavby</vt:lpstr>
      <vt:lpstr>01 - Stavební a montážní ...</vt:lpstr>
      <vt:lpstr>02 - Vedlejší a ostatní n...</vt:lpstr>
      <vt:lpstr>Pokyny pro vyplnění</vt:lpstr>
      <vt:lpstr>ZTI</vt:lpstr>
      <vt:lpstr>Elektro</vt:lpstr>
      <vt:lpstr>SLP</vt:lpstr>
      <vt:lpstr>VZT</vt:lpstr>
      <vt:lpstr>'01 - Stavební a montážní ...'!Názvy_tisku</vt:lpstr>
      <vt:lpstr>'02 - Vedlejší a ostatní n...'!Názvy_tisku</vt:lpstr>
      <vt:lpstr>Elektro!Názvy_tisku</vt:lpstr>
      <vt:lpstr>'Rekapitulace stavby'!Názvy_tisku</vt:lpstr>
      <vt:lpstr>VZT!Názvy_tisku</vt:lpstr>
      <vt:lpstr>ZTI!Názvy_tisku</vt:lpstr>
      <vt:lpstr>'01 - Stavební a montážní ...'!Oblast_tisku</vt:lpstr>
      <vt:lpstr>'02 - Vedlejší a ostatní n...'!Oblast_tisku</vt:lpstr>
      <vt:lpstr>Elektro!Oblast_tisku</vt:lpstr>
      <vt:lpstr>'Pokyny pro vyplnění'!Oblast_tisku</vt:lpstr>
      <vt:lpstr>'Rekapitulace stavby'!Oblast_tisku</vt:lpstr>
      <vt:lpstr>VZT!Oblast_tisku</vt:lpstr>
      <vt:lpstr>ZTI!Oblast_tisku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LAPTOP-CUI6M99P\Ondra</dc:creator>
  <cp:lastModifiedBy>Ondra</cp:lastModifiedBy>
  <dcterms:created xsi:type="dcterms:W3CDTF">2020-03-31T11:54:04Z</dcterms:created>
  <dcterms:modified xsi:type="dcterms:W3CDTF">2021-06-21T08:15:20Z</dcterms:modified>
</cp:coreProperties>
</file>